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kuboki\Desktop\栽培面積表\"/>
    </mc:Choice>
  </mc:AlternateContent>
  <bookViews>
    <workbookView xWindow="0" yWindow="0" windowWidth="11085" windowHeight="330" firstSheet="1" activeTab="4"/>
  </bookViews>
  <sheets>
    <sheet name="合計表" sheetId="25" r:id="rId1"/>
    <sheet name="品目別 1" sheetId="28" r:id="rId2"/>
    <sheet name="品目別2" sheetId="29" r:id="rId3"/>
    <sheet name="品目別3" sheetId="33" r:id="rId4"/>
    <sheet name="crop 22" sheetId="32" r:id="rId5"/>
    <sheet name="crop 22 OH八重のみ" sheetId="39" r:id="rId6"/>
    <sheet name="栽培面積　色バランス" sheetId="40" r:id="rId7"/>
    <sheet name="LO・鉄砲・その他" sheetId="41" r:id="rId8"/>
    <sheet name="Sheet1" sheetId="34" r:id="rId9"/>
    <sheet name="crop 22 (3)" sheetId="36" state="hidden" r:id="rId10"/>
  </sheets>
  <definedNames>
    <definedName name="_xlnm.Print_Area" localSheetId="4">'crop 22'!$A$1:$O$738</definedName>
    <definedName name="_xlnm.Print_Area" localSheetId="9">'crop 22 (3)'!$A$1:$O$105</definedName>
    <definedName name="_xlnm.Print_Area" localSheetId="5">'crop 22 OH八重のみ'!$A$1:$O$162</definedName>
    <definedName name="_xlnm.Print_Area" localSheetId="0">合計表!$A$1:$I$49</definedName>
    <definedName name="_xlnm.Print_Area" localSheetId="6">'栽培面積　色バランス'!$A$52:$W$179</definedName>
    <definedName name="_xlnm.Print_Area" localSheetId="1">'品目別 1'!$A$1:$P$71</definedName>
    <definedName name="_xlnm.Print_Area" localSheetId="2">品目別2!$A$1:$Q$74</definedName>
    <definedName name="_xlnm.Print_Area" localSheetId="3">品目別3!$A$1:$Q$37</definedName>
    <definedName name="_xlnm.Print_Titles" localSheetId="9">'crop 22 (3)'!$1:$3</definedName>
    <definedName name="_xlnm.Print_Titles" localSheetId="6">'栽培面積　色バランス'!$52:$54</definedName>
  </definedNames>
  <calcPr calcId="162913"/>
</workbook>
</file>

<file path=xl/calcChain.xml><?xml version="1.0" encoding="utf-8"?>
<calcChain xmlns="http://schemas.openxmlformats.org/spreadsheetml/2006/main">
  <c r="D66" i="40" l="1"/>
  <c r="C66" i="40"/>
  <c r="B66" i="40"/>
  <c r="D64" i="40"/>
  <c r="C64" i="40"/>
  <c r="B64" i="40"/>
  <c r="D63" i="40"/>
  <c r="C63" i="40"/>
  <c r="B63" i="40"/>
  <c r="D62" i="40"/>
  <c r="C62" i="40"/>
  <c r="B62" i="40"/>
  <c r="D61" i="40"/>
  <c r="C61" i="40"/>
  <c r="B61" i="40"/>
  <c r="D60" i="40"/>
  <c r="C60" i="40"/>
  <c r="B60" i="40"/>
  <c r="D59" i="40"/>
  <c r="C59" i="40"/>
  <c r="B59" i="40"/>
  <c r="M90" i="39" l="1"/>
  <c r="L90" i="39"/>
  <c r="N90" i="39" s="1"/>
  <c r="K90" i="39"/>
  <c r="J90" i="39"/>
  <c r="H90" i="39"/>
  <c r="G90" i="39"/>
  <c r="I90" i="39" s="1"/>
  <c r="F90" i="39"/>
  <c r="E90" i="39"/>
  <c r="O90" i="39" l="1"/>
  <c r="A10" i="40"/>
  <c r="A9" i="40"/>
  <c r="A6" i="40"/>
  <c r="A8" i="40"/>
  <c r="A7" i="40"/>
  <c r="A11" i="40"/>
  <c r="A12" i="40"/>
  <c r="A13" i="40"/>
  <c r="B179" i="40"/>
  <c r="C179" i="40"/>
  <c r="D179" i="40"/>
  <c r="A179" i="40"/>
  <c r="O174" i="40"/>
  <c r="O173" i="40"/>
  <c r="F173" i="40"/>
  <c r="G173" i="40"/>
  <c r="H173" i="40"/>
  <c r="I173" i="40"/>
  <c r="J173" i="40"/>
  <c r="K173" i="40"/>
  <c r="L173" i="40"/>
  <c r="M173" i="40"/>
  <c r="N173" i="40"/>
  <c r="E173" i="40"/>
  <c r="B84" i="40"/>
  <c r="C84" i="40"/>
  <c r="D84" i="40"/>
  <c r="E84" i="40"/>
  <c r="F84" i="40"/>
  <c r="G84" i="40"/>
  <c r="H84" i="40"/>
  <c r="I84" i="40"/>
  <c r="J84" i="40"/>
  <c r="K84" i="40"/>
  <c r="L84" i="40"/>
  <c r="M84" i="40"/>
  <c r="N84" i="40"/>
  <c r="O84" i="40"/>
  <c r="B85" i="40"/>
  <c r="C85" i="40"/>
  <c r="D85" i="40"/>
  <c r="E85" i="40"/>
  <c r="F85" i="40"/>
  <c r="G85" i="40"/>
  <c r="H85" i="40"/>
  <c r="I85" i="40"/>
  <c r="J85" i="40"/>
  <c r="K85" i="40"/>
  <c r="L85" i="40"/>
  <c r="M85" i="40"/>
  <c r="N85" i="40"/>
  <c r="O85" i="40"/>
  <c r="B86" i="40"/>
  <c r="C86" i="40"/>
  <c r="D86" i="40"/>
  <c r="E86" i="40"/>
  <c r="F86" i="40"/>
  <c r="G86" i="40"/>
  <c r="H86" i="40"/>
  <c r="I86" i="40"/>
  <c r="J86" i="40"/>
  <c r="K86" i="40"/>
  <c r="L86" i="40"/>
  <c r="M86" i="40"/>
  <c r="N86" i="40"/>
  <c r="O86" i="40"/>
  <c r="B87" i="40"/>
  <c r="C87" i="40"/>
  <c r="D87" i="40"/>
  <c r="E87" i="40"/>
  <c r="F87" i="40"/>
  <c r="G87" i="40"/>
  <c r="H87" i="40"/>
  <c r="I87" i="40"/>
  <c r="J87" i="40"/>
  <c r="K87" i="40"/>
  <c r="L87" i="40"/>
  <c r="M87" i="40"/>
  <c r="N87" i="40"/>
  <c r="O87" i="40"/>
  <c r="A87" i="40"/>
  <c r="A86" i="40"/>
  <c r="A84" i="40"/>
  <c r="A85" i="40"/>
  <c r="O41" i="41"/>
  <c r="O40" i="41"/>
  <c r="O39" i="41"/>
  <c r="O38" i="41"/>
  <c r="F41" i="41"/>
  <c r="G41" i="41"/>
  <c r="H41" i="41"/>
  <c r="I41" i="41"/>
  <c r="J41" i="41"/>
  <c r="K41" i="41"/>
  <c r="L41" i="41"/>
  <c r="M41" i="41"/>
  <c r="N41" i="41"/>
  <c r="E41" i="41"/>
  <c r="F39" i="41"/>
  <c r="G39" i="41"/>
  <c r="H39" i="41"/>
  <c r="I39" i="41"/>
  <c r="J39" i="41"/>
  <c r="K39" i="41"/>
  <c r="L39" i="41"/>
  <c r="M39" i="41"/>
  <c r="N39" i="41"/>
  <c r="F40" i="41"/>
  <c r="G40" i="41"/>
  <c r="H40" i="41"/>
  <c r="I40" i="41"/>
  <c r="J40" i="41"/>
  <c r="K40" i="41"/>
  <c r="L40" i="41"/>
  <c r="M40" i="41"/>
  <c r="N40" i="41"/>
  <c r="E40" i="41"/>
  <c r="E39" i="41"/>
  <c r="F38" i="41"/>
  <c r="G38" i="41"/>
  <c r="H38" i="41"/>
  <c r="I38" i="41"/>
  <c r="J38" i="41"/>
  <c r="K38" i="41"/>
  <c r="L38" i="41"/>
  <c r="M38" i="41"/>
  <c r="N38" i="41"/>
  <c r="E38" i="41"/>
  <c r="I69" i="41"/>
  <c r="M68" i="41"/>
  <c r="L68" i="41"/>
  <c r="K68" i="41"/>
  <c r="J68" i="41"/>
  <c r="H68" i="41"/>
  <c r="G68" i="41"/>
  <c r="F68" i="41"/>
  <c r="E68" i="41"/>
  <c r="O65" i="41"/>
  <c r="N63" i="41"/>
  <c r="I63" i="41"/>
  <c r="O63" i="41" s="1"/>
  <c r="N61" i="41"/>
  <c r="O61" i="41" s="1"/>
  <c r="I61" i="41"/>
  <c r="M58" i="41"/>
  <c r="L58" i="41"/>
  <c r="K58" i="41"/>
  <c r="J58" i="41"/>
  <c r="H58" i="41"/>
  <c r="G58" i="41"/>
  <c r="F58" i="41"/>
  <c r="E58" i="41"/>
  <c r="M57" i="41"/>
  <c r="L57" i="41"/>
  <c r="K57" i="41"/>
  <c r="J57" i="41"/>
  <c r="H57" i="41"/>
  <c r="G57" i="41"/>
  <c r="I57" i="41" s="1"/>
  <c r="F57" i="41"/>
  <c r="E57" i="41"/>
  <c r="M56" i="41"/>
  <c r="L56" i="41"/>
  <c r="K56" i="41"/>
  <c r="J56" i="41"/>
  <c r="H56" i="41"/>
  <c r="G56" i="41"/>
  <c r="F56" i="41"/>
  <c r="E56" i="41"/>
  <c r="M55" i="41"/>
  <c r="L55" i="41"/>
  <c r="K55" i="41"/>
  <c r="J55" i="41"/>
  <c r="H55" i="41"/>
  <c r="G55" i="41"/>
  <c r="F55" i="41"/>
  <c r="E55" i="41"/>
  <c r="M54" i="41"/>
  <c r="L54" i="41"/>
  <c r="K54" i="41"/>
  <c r="J54" i="41"/>
  <c r="H54" i="41"/>
  <c r="G54" i="41"/>
  <c r="F54" i="41"/>
  <c r="E54" i="41"/>
  <c r="M53" i="41"/>
  <c r="L53" i="41"/>
  <c r="K53" i="41"/>
  <c r="J53" i="41"/>
  <c r="H53" i="41"/>
  <c r="G53" i="41"/>
  <c r="F53" i="41"/>
  <c r="E53" i="41"/>
  <c r="M51" i="41"/>
  <c r="L51" i="41"/>
  <c r="K51" i="41"/>
  <c r="J51" i="41"/>
  <c r="H51" i="41"/>
  <c r="G51" i="41"/>
  <c r="F51" i="41"/>
  <c r="E51" i="41"/>
  <c r="M50" i="41"/>
  <c r="L50" i="41"/>
  <c r="K50" i="41"/>
  <c r="J50" i="41"/>
  <c r="H50" i="41"/>
  <c r="G50" i="41"/>
  <c r="F50" i="41"/>
  <c r="E50" i="41"/>
  <c r="M48" i="41"/>
  <c r="M60" i="41" s="1"/>
  <c r="L48" i="41"/>
  <c r="K48" i="41"/>
  <c r="J48" i="41"/>
  <c r="H48" i="41"/>
  <c r="G48" i="41"/>
  <c r="F48" i="41"/>
  <c r="E48" i="41"/>
  <c r="N35" i="41"/>
  <c r="I35" i="41"/>
  <c r="M32" i="41"/>
  <c r="L32" i="41"/>
  <c r="N32" i="41" s="1"/>
  <c r="K32" i="41"/>
  <c r="J32" i="41"/>
  <c r="H32" i="41"/>
  <c r="G32" i="41"/>
  <c r="I32" i="41" s="1"/>
  <c r="F32" i="41"/>
  <c r="E32" i="41"/>
  <c r="M31" i="41"/>
  <c r="L31" i="41"/>
  <c r="N31" i="41" s="1"/>
  <c r="K31" i="41"/>
  <c r="J31" i="41"/>
  <c r="H31" i="41"/>
  <c r="G31" i="41"/>
  <c r="I31" i="41" s="1"/>
  <c r="F31" i="41"/>
  <c r="E31" i="41"/>
  <c r="M30" i="41"/>
  <c r="L30" i="41"/>
  <c r="N30" i="41" s="1"/>
  <c r="K30" i="41"/>
  <c r="J30" i="41"/>
  <c r="H30" i="41"/>
  <c r="G30" i="41"/>
  <c r="F30" i="41"/>
  <c r="E30" i="41"/>
  <c r="M29" i="41"/>
  <c r="L29" i="41"/>
  <c r="K29" i="41"/>
  <c r="J29" i="41"/>
  <c r="H29" i="41"/>
  <c r="G29" i="41"/>
  <c r="F29" i="41"/>
  <c r="E29" i="41"/>
  <c r="M28" i="41"/>
  <c r="M34" i="41" s="1"/>
  <c r="L28" i="41"/>
  <c r="K28" i="41"/>
  <c r="J28" i="41"/>
  <c r="H28" i="41"/>
  <c r="G28" i="41"/>
  <c r="F28" i="41"/>
  <c r="E28" i="41"/>
  <c r="N19" i="41"/>
  <c r="O19" i="41" s="1"/>
  <c r="I19" i="41"/>
  <c r="M16" i="41"/>
  <c r="L16" i="41"/>
  <c r="K16" i="41"/>
  <c r="J16" i="41"/>
  <c r="H16" i="41"/>
  <c r="G16" i="41"/>
  <c r="F16" i="41"/>
  <c r="E16" i="41"/>
  <c r="M15" i="41"/>
  <c r="L15" i="41"/>
  <c r="K15" i="41"/>
  <c r="J15" i="41"/>
  <c r="H15" i="41"/>
  <c r="G15" i="41"/>
  <c r="F15" i="41"/>
  <c r="E15" i="41"/>
  <c r="M14" i="41"/>
  <c r="L14" i="41"/>
  <c r="K14" i="41"/>
  <c r="J14" i="41"/>
  <c r="H14" i="41"/>
  <c r="G14" i="41"/>
  <c r="F14" i="41"/>
  <c r="E14" i="41"/>
  <c r="M13" i="41"/>
  <c r="L13" i="41"/>
  <c r="K13" i="41"/>
  <c r="J13" i="41"/>
  <c r="H13" i="41"/>
  <c r="G13" i="41"/>
  <c r="F13" i="41"/>
  <c r="E13" i="41"/>
  <c r="M12" i="41"/>
  <c r="L12" i="41"/>
  <c r="K12" i="41"/>
  <c r="J12" i="41"/>
  <c r="J18" i="41" s="1"/>
  <c r="H12" i="41"/>
  <c r="H18" i="41" s="1"/>
  <c r="G12" i="41"/>
  <c r="F12" i="41"/>
  <c r="E12" i="41"/>
  <c r="B143" i="40"/>
  <c r="C143" i="40"/>
  <c r="D143" i="40"/>
  <c r="B144" i="40"/>
  <c r="C144" i="40"/>
  <c r="D144" i="40"/>
  <c r="B145" i="40"/>
  <c r="C145" i="40"/>
  <c r="D145" i="40"/>
  <c r="B146" i="40"/>
  <c r="C146" i="40"/>
  <c r="D146" i="40"/>
  <c r="B147" i="40"/>
  <c r="C147" i="40"/>
  <c r="D147" i="40"/>
  <c r="B148" i="40"/>
  <c r="C148" i="40"/>
  <c r="D148" i="40"/>
  <c r="B149" i="40"/>
  <c r="C149" i="40"/>
  <c r="D149" i="40"/>
  <c r="B150" i="40"/>
  <c r="C150" i="40"/>
  <c r="D150" i="40"/>
  <c r="A150" i="40"/>
  <c r="A149" i="40"/>
  <c r="A148" i="40"/>
  <c r="A147" i="40"/>
  <c r="A146" i="40"/>
  <c r="A145" i="40"/>
  <c r="A144" i="40"/>
  <c r="A143" i="40"/>
  <c r="B122" i="40"/>
  <c r="C122" i="40"/>
  <c r="D122" i="40"/>
  <c r="B123" i="40"/>
  <c r="C123" i="40"/>
  <c r="D123" i="40"/>
  <c r="B124" i="40"/>
  <c r="C124" i="40"/>
  <c r="D124" i="40"/>
  <c r="B125" i="40"/>
  <c r="C125" i="40"/>
  <c r="D125" i="40"/>
  <c r="B126" i="40"/>
  <c r="C126" i="40"/>
  <c r="D126" i="40"/>
  <c r="B127" i="40"/>
  <c r="C127" i="40"/>
  <c r="D127" i="40"/>
  <c r="A127" i="40"/>
  <c r="A126" i="40"/>
  <c r="A125" i="40"/>
  <c r="A124" i="40"/>
  <c r="A123" i="40"/>
  <c r="A122" i="40"/>
  <c r="B101" i="40"/>
  <c r="C101" i="40"/>
  <c r="D101" i="40"/>
  <c r="B102" i="40"/>
  <c r="C102" i="40"/>
  <c r="D102" i="40"/>
  <c r="B103" i="40"/>
  <c r="C103" i="40"/>
  <c r="D103" i="40"/>
  <c r="B104" i="40"/>
  <c r="C104" i="40"/>
  <c r="D104" i="40"/>
  <c r="B105" i="40"/>
  <c r="C105" i="40"/>
  <c r="D105" i="40"/>
  <c r="B106" i="40"/>
  <c r="C106" i="40"/>
  <c r="D106" i="40"/>
  <c r="A106" i="40"/>
  <c r="A105" i="40"/>
  <c r="A104" i="40"/>
  <c r="A103" i="40"/>
  <c r="A102" i="40"/>
  <c r="A101" i="40"/>
  <c r="B31" i="40"/>
  <c r="C31" i="40"/>
  <c r="D31" i="40"/>
  <c r="B32" i="40"/>
  <c r="C32" i="40"/>
  <c r="D32" i="40"/>
  <c r="B33" i="40"/>
  <c r="C33" i="40"/>
  <c r="D33" i="40"/>
  <c r="B34" i="40"/>
  <c r="C34" i="40"/>
  <c r="D34" i="40"/>
  <c r="B35" i="40"/>
  <c r="C35" i="40"/>
  <c r="D35" i="40"/>
  <c r="B36" i="40"/>
  <c r="C36" i="40"/>
  <c r="D36" i="40"/>
  <c r="B38" i="40"/>
  <c r="C38" i="40"/>
  <c r="D38" i="40"/>
  <c r="A38" i="40"/>
  <c r="A36" i="40"/>
  <c r="A35" i="40"/>
  <c r="A34" i="40"/>
  <c r="A33" i="40"/>
  <c r="A32" i="40"/>
  <c r="A31" i="40"/>
  <c r="B11" i="40"/>
  <c r="C11" i="40"/>
  <c r="D11" i="40"/>
  <c r="B12" i="40"/>
  <c r="C12" i="40"/>
  <c r="D12" i="40"/>
  <c r="B13" i="40"/>
  <c r="C13" i="40"/>
  <c r="D13" i="40"/>
  <c r="B10" i="40"/>
  <c r="C10" i="40"/>
  <c r="D10" i="40"/>
  <c r="B9" i="40"/>
  <c r="C9" i="40"/>
  <c r="D9" i="40"/>
  <c r="B8" i="40"/>
  <c r="C8" i="40"/>
  <c r="D8" i="40"/>
  <c r="B7" i="40"/>
  <c r="C7" i="40"/>
  <c r="D7" i="40"/>
  <c r="B6" i="40"/>
  <c r="C6" i="40"/>
  <c r="D6" i="40"/>
  <c r="K93" i="40" l="1"/>
  <c r="K92" i="40"/>
  <c r="G92" i="40"/>
  <c r="M94" i="40"/>
  <c r="I94" i="40"/>
  <c r="E94" i="40"/>
  <c r="M92" i="40"/>
  <c r="I92" i="40"/>
  <c r="E92" i="40"/>
  <c r="N93" i="40"/>
  <c r="J93" i="40"/>
  <c r="F93" i="40"/>
  <c r="M93" i="40"/>
  <c r="I93" i="40"/>
  <c r="E93" i="40"/>
  <c r="L92" i="40"/>
  <c r="H92" i="40"/>
  <c r="N94" i="40"/>
  <c r="J94" i="40"/>
  <c r="F94" i="40"/>
  <c r="N92" i="40"/>
  <c r="J92" i="40"/>
  <c r="F92" i="40"/>
  <c r="G93" i="40"/>
  <c r="L93" i="40"/>
  <c r="H93" i="40"/>
  <c r="L94" i="40"/>
  <c r="H94" i="40"/>
  <c r="K94" i="40"/>
  <c r="G94" i="40"/>
  <c r="H60" i="41"/>
  <c r="J34" i="41"/>
  <c r="I13" i="41"/>
  <c r="E34" i="41"/>
  <c r="O31" i="41"/>
  <c r="N58" i="41"/>
  <c r="H34" i="41"/>
  <c r="I30" i="41"/>
  <c r="O30" i="41" s="1"/>
  <c r="N13" i="41"/>
  <c r="I14" i="41"/>
  <c r="N14" i="41"/>
  <c r="I15" i="41"/>
  <c r="N15" i="41"/>
  <c r="I16" i="41"/>
  <c r="N16" i="41"/>
  <c r="I50" i="41"/>
  <c r="N50" i="41"/>
  <c r="I51" i="41"/>
  <c r="N51" i="41"/>
  <c r="I53" i="41"/>
  <c r="N53" i="41"/>
  <c r="I54" i="41"/>
  <c r="N54" i="41"/>
  <c r="I55" i="41"/>
  <c r="N55" i="41"/>
  <c r="I56" i="41"/>
  <c r="N56" i="41"/>
  <c r="M18" i="41"/>
  <c r="E60" i="41"/>
  <c r="J60" i="41"/>
  <c r="N48" i="41"/>
  <c r="F18" i="41"/>
  <c r="K18" i="41"/>
  <c r="F34" i="41"/>
  <c r="K34" i="41"/>
  <c r="F60" i="41"/>
  <c r="F67" i="41" s="1"/>
  <c r="F70" i="41" s="1"/>
  <c r="K60" i="41"/>
  <c r="I68" i="41"/>
  <c r="E18" i="41"/>
  <c r="G18" i="41"/>
  <c r="L18" i="41"/>
  <c r="G34" i="41"/>
  <c r="N28" i="41"/>
  <c r="I29" i="41"/>
  <c r="L34" i="41"/>
  <c r="O35" i="41"/>
  <c r="G60" i="41"/>
  <c r="L60" i="41"/>
  <c r="N57" i="41"/>
  <c r="O57" i="41" s="1"/>
  <c r="I58" i="41"/>
  <c r="N68" i="41"/>
  <c r="O68" i="41" s="1"/>
  <c r="M67" i="41"/>
  <c r="M70" i="41" s="1"/>
  <c r="O32" i="41"/>
  <c r="I12" i="41"/>
  <c r="N12" i="41"/>
  <c r="I28" i="41"/>
  <c r="N29" i="41"/>
  <c r="I48" i="41"/>
  <c r="M158" i="39"/>
  <c r="L158" i="39"/>
  <c r="K158" i="39"/>
  <c r="J158" i="39"/>
  <c r="H158" i="39"/>
  <c r="G158" i="39"/>
  <c r="F158" i="39"/>
  <c r="E158" i="39"/>
  <c r="M157" i="39"/>
  <c r="L157" i="39"/>
  <c r="K157" i="39"/>
  <c r="J157" i="39"/>
  <c r="H157" i="39"/>
  <c r="G157" i="39"/>
  <c r="F157" i="39"/>
  <c r="E157" i="39"/>
  <c r="M156" i="39"/>
  <c r="L156" i="39"/>
  <c r="K156" i="39"/>
  <c r="J156" i="39"/>
  <c r="H156" i="39"/>
  <c r="G156" i="39"/>
  <c r="F156" i="39"/>
  <c r="E156" i="39"/>
  <c r="M155" i="39"/>
  <c r="L155" i="39"/>
  <c r="K155" i="39"/>
  <c r="J155" i="39"/>
  <c r="H155" i="39"/>
  <c r="G155" i="39"/>
  <c r="F155" i="39"/>
  <c r="E155" i="39"/>
  <c r="E160" i="39" s="1"/>
  <c r="E126" i="40" s="1"/>
  <c r="M150" i="39"/>
  <c r="L150" i="39"/>
  <c r="K150" i="39"/>
  <c r="J150" i="39"/>
  <c r="H150" i="39"/>
  <c r="G150" i="39"/>
  <c r="F150" i="39"/>
  <c r="E150" i="39"/>
  <c r="N148" i="39"/>
  <c r="I148" i="39"/>
  <c r="I150" i="39" s="1"/>
  <c r="M140" i="39"/>
  <c r="L140" i="39"/>
  <c r="K140" i="39"/>
  <c r="J140" i="39"/>
  <c r="H140" i="39"/>
  <c r="G140" i="39"/>
  <c r="F140" i="39"/>
  <c r="E140" i="39"/>
  <c r="M139" i="39"/>
  <c r="L139" i="39"/>
  <c r="K139" i="39"/>
  <c r="J139" i="39"/>
  <c r="H139" i="39"/>
  <c r="G139" i="39"/>
  <c r="F139" i="39"/>
  <c r="E139" i="39"/>
  <c r="M138" i="39"/>
  <c r="L138" i="39"/>
  <c r="K138" i="39"/>
  <c r="J138" i="39"/>
  <c r="H138" i="39"/>
  <c r="G138" i="39"/>
  <c r="F138" i="39"/>
  <c r="E138" i="39"/>
  <c r="M137" i="39"/>
  <c r="L137" i="39"/>
  <c r="K137" i="39"/>
  <c r="J137" i="39"/>
  <c r="H137" i="39"/>
  <c r="G137" i="39"/>
  <c r="F137" i="39"/>
  <c r="E137" i="39"/>
  <c r="M136" i="39"/>
  <c r="L136" i="39"/>
  <c r="K136" i="39"/>
  <c r="J136" i="39"/>
  <c r="H136" i="39"/>
  <c r="G136" i="39"/>
  <c r="F136" i="39"/>
  <c r="E136" i="39"/>
  <c r="M135" i="39"/>
  <c r="L135" i="39"/>
  <c r="K135" i="39"/>
  <c r="J135" i="39"/>
  <c r="H135" i="39"/>
  <c r="G135" i="39"/>
  <c r="F135" i="39"/>
  <c r="E135" i="39"/>
  <c r="M134" i="39"/>
  <c r="L134" i="39"/>
  <c r="K134" i="39"/>
  <c r="J134" i="39"/>
  <c r="H134" i="39"/>
  <c r="G134" i="39"/>
  <c r="F134" i="39"/>
  <c r="E134" i="39"/>
  <c r="M133" i="39"/>
  <c r="L133" i="39"/>
  <c r="K133" i="39"/>
  <c r="J133" i="39"/>
  <c r="H133" i="39"/>
  <c r="G133" i="39"/>
  <c r="F133" i="39"/>
  <c r="E133" i="39"/>
  <c r="E142" i="39" s="1"/>
  <c r="E125" i="40" s="1"/>
  <c r="M127" i="39"/>
  <c r="L127" i="39"/>
  <c r="K127" i="39"/>
  <c r="J127" i="39"/>
  <c r="H127" i="39"/>
  <c r="G127" i="39"/>
  <c r="F127" i="39"/>
  <c r="E127" i="39"/>
  <c r="N125" i="39"/>
  <c r="I125" i="39"/>
  <c r="N124" i="39"/>
  <c r="I124" i="39"/>
  <c r="N123" i="39"/>
  <c r="I123" i="39"/>
  <c r="N122" i="39"/>
  <c r="I122" i="39"/>
  <c r="N121" i="39"/>
  <c r="I121" i="39"/>
  <c r="N120" i="39"/>
  <c r="I120" i="39"/>
  <c r="M113" i="39"/>
  <c r="L113" i="39"/>
  <c r="K113" i="39"/>
  <c r="J113" i="39"/>
  <c r="H113" i="39"/>
  <c r="G113" i="39"/>
  <c r="F113" i="39"/>
  <c r="E113" i="39"/>
  <c r="M112" i="39"/>
  <c r="L112" i="39"/>
  <c r="K112" i="39"/>
  <c r="J112" i="39"/>
  <c r="H112" i="39"/>
  <c r="G112" i="39"/>
  <c r="F112" i="39"/>
  <c r="E112" i="39"/>
  <c r="M111" i="39"/>
  <c r="L111" i="39"/>
  <c r="K111" i="39"/>
  <c r="J111" i="39"/>
  <c r="H111" i="39"/>
  <c r="G111" i="39"/>
  <c r="F111" i="39"/>
  <c r="E111" i="39"/>
  <c r="M110" i="39"/>
  <c r="L110" i="39"/>
  <c r="K110" i="39"/>
  <c r="J110" i="39"/>
  <c r="H110" i="39"/>
  <c r="G110" i="39"/>
  <c r="F110" i="39"/>
  <c r="E110" i="39"/>
  <c r="M109" i="39"/>
  <c r="L109" i="39"/>
  <c r="K109" i="39"/>
  <c r="J109" i="39"/>
  <c r="H109" i="39"/>
  <c r="G109" i="39"/>
  <c r="F109" i="39"/>
  <c r="E109" i="39"/>
  <c r="M108" i="39"/>
  <c r="L108" i="39"/>
  <c r="K108" i="39"/>
  <c r="J108" i="39"/>
  <c r="H108" i="39"/>
  <c r="G108" i="39"/>
  <c r="F108" i="39"/>
  <c r="E108" i="39"/>
  <c r="M107" i="39"/>
  <c r="L107" i="39"/>
  <c r="K107" i="39"/>
  <c r="J107" i="39"/>
  <c r="H107" i="39"/>
  <c r="G107" i="39"/>
  <c r="F107" i="39"/>
  <c r="E107" i="39"/>
  <c r="M106" i="39"/>
  <c r="L106" i="39"/>
  <c r="K106" i="39"/>
  <c r="J106" i="39"/>
  <c r="H106" i="39"/>
  <c r="G106" i="39"/>
  <c r="F106" i="39"/>
  <c r="E106" i="39"/>
  <c r="M105" i="39"/>
  <c r="L105" i="39"/>
  <c r="K105" i="39"/>
  <c r="J105" i="39"/>
  <c r="H105" i="39"/>
  <c r="G105" i="39"/>
  <c r="F105" i="39"/>
  <c r="E105" i="39"/>
  <c r="M104" i="39"/>
  <c r="L104" i="39"/>
  <c r="K104" i="39"/>
  <c r="J104" i="39"/>
  <c r="H104" i="39"/>
  <c r="G104" i="39"/>
  <c r="F104" i="39"/>
  <c r="E104" i="39"/>
  <c r="M103" i="39"/>
  <c r="L103" i="39"/>
  <c r="K103" i="39"/>
  <c r="J103" i="39"/>
  <c r="H103" i="39"/>
  <c r="G103" i="39"/>
  <c r="F103" i="39"/>
  <c r="E103" i="39"/>
  <c r="M102" i="39"/>
  <c r="L102" i="39"/>
  <c r="K102" i="39"/>
  <c r="J102" i="39"/>
  <c r="H102" i="39"/>
  <c r="G102" i="39"/>
  <c r="F102" i="39"/>
  <c r="E102" i="39"/>
  <c r="M101" i="39"/>
  <c r="L101" i="39"/>
  <c r="K101" i="39"/>
  <c r="J101" i="39"/>
  <c r="H101" i="39"/>
  <c r="G101" i="39"/>
  <c r="F101" i="39"/>
  <c r="E101" i="39"/>
  <c r="M100" i="39"/>
  <c r="L100" i="39"/>
  <c r="K100" i="39"/>
  <c r="J100" i="39"/>
  <c r="H100" i="39"/>
  <c r="G100" i="39"/>
  <c r="F100" i="39"/>
  <c r="E100" i="39"/>
  <c r="M99" i="39"/>
  <c r="L99" i="39"/>
  <c r="K99" i="39"/>
  <c r="J99" i="39"/>
  <c r="H99" i="39"/>
  <c r="G99" i="39"/>
  <c r="F99" i="39"/>
  <c r="E99" i="39"/>
  <c r="M98" i="39"/>
  <c r="L98" i="39"/>
  <c r="K98" i="39"/>
  <c r="J98" i="39"/>
  <c r="H98" i="39"/>
  <c r="G98" i="39"/>
  <c r="F98" i="39"/>
  <c r="E98" i="39"/>
  <c r="M97" i="39"/>
  <c r="L97" i="39"/>
  <c r="K97" i="39"/>
  <c r="J97" i="39"/>
  <c r="H97" i="39"/>
  <c r="G97" i="39"/>
  <c r="F97" i="39"/>
  <c r="E97" i="39"/>
  <c r="E115" i="39" s="1"/>
  <c r="E124" i="40" s="1"/>
  <c r="M89" i="39"/>
  <c r="L89" i="39"/>
  <c r="K89" i="39"/>
  <c r="J89" i="39"/>
  <c r="H89" i="39"/>
  <c r="G89" i="39"/>
  <c r="F89" i="39"/>
  <c r="E89" i="39"/>
  <c r="M88" i="39"/>
  <c r="L88" i="39"/>
  <c r="K88" i="39"/>
  <c r="J88" i="39"/>
  <c r="H88" i="39"/>
  <c r="G88" i="39"/>
  <c r="F88" i="39"/>
  <c r="E88" i="39"/>
  <c r="M87" i="39"/>
  <c r="L87" i="39"/>
  <c r="K87" i="39"/>
  <c r="J87" i="39"/>
  <c r="H87" i="39"/>
  <c r="G87" i="39"/>
  <c r="F87" i="39"/>
  <c r="E87" i="39"/>
  <c r="M86" i="39"/>
  <c r="L86" i="39"/>
  <c r="K86" i="39"/>
  <c r="J86" i="39"/>
  <c r="H86" i="39"/>
  <c r="G86" i="39"/>
  <c r="F86" i="39"/>
  <c r="E86" i="39"/>
  <c r="M85" i="39"/>
  <c r="L85" i="39"/>
  <c r="K85" i="39"/>
  <c r="J85" i="39"/>
  <c r="H85" i="39"/>
  <c r="G85" i="39"/>
  <c r="F85" i="39"/>
  <c r="E85" i="39"/>
  <c r="M84" i="39"/>
  <c r="L84" i="39"/>
  <c r="K84" i="39"/>
  <c r="J84" i="39"/>
  <c r="H84" i="39"/>
  <c r="G84" i="39"/>
  <c r="F84" i="39"/>
  <c r="E84" i="39"/>
  <c r="M83" i="39"/>
  <c r="L83" i="39"/>
  <c r="K83" i="39"/>
  <c r="J83" i="39"/>
  <c r="H83" i="39"/>
  <c r="G83" i="39"/>
  <c r="F83" i="39"/>
  <c r="E83" i="39"/>
  <c r="M82" i="39"/>
  <c r="L82" i="39"/>
  <c r="K82" i="39"/>
  <c r="J82" i="39"/>
  <c r="H82" i="39"/>
  <c r="G82" i="39"/>
  <c r="F82" i="39"/>
  <c r="E82" i="39"/>
  <c r="M81" i="39"/>
  <c r="L81" i="39"/>
  <c r="K81" i="39"/>
  <c r="J81" i="39"/>
  <c r="H81" i="39"/>
  <c r="G81" i="39"/>
  <c r="F81" i="39"/>
  <c r="E81" i="39"/>
  <c r="M80" i="39"/>
  <c r="L80" i="39"/>
  <c r="K80" i="39"/>
  <c r="J80" i="39"/>
  <c r="H80" i="39"/>
  <c r="G80" i="39"/>
  <c r="F80" i="39"/>
  <c r="E80" i="39"/>
  <c r="M79" i="39"/>
  <c r="L79" i="39"/>
  <c r="K79" i="39"/>
  <c r="J79" i="39"/>
  <c r="H79" i="39"/>
  <c r="G79" i="39"/>
  <c r="F79" i="39"/>
  <c r="E79" i="39"/>
  <c r="M78" i="39"/>
  <c r="L78" i="39"/>
  <c r="K78" i="39"/>
  <c r="J78" i="39"/>
  <c r="H78" i="39"/>
  <c r="G78" i="39"/>
  <c r="F78" i="39"/>
  <c r="E78" i="39"/>
  <c r="M77" i="39"/>
  <c r="L77" i="39"/>
  <c r="K77" i="39"/>
  <c r="J77" i="39"/>
  <c r="H77" i="39"/>
  <c r="G77" i="39"/>
  <c r="F77" i="39"/>
  <c r="E77" i="39"/>
  <c r="M76" i="39"/>
  <c r="L76" i="39"/>
  <c r="K76" i="39"/>
  <c r="J76" i="39"/>
  <c r="H76" i="39"/>
  <c r="G76" i="39"/>
  <c r="F76" i="39"/>
  <c r="E76" i="39"/>
  <c r="M75" i="39"/>
  <c r="L75" i="39"/>
  <c r="K75" i="39"/>
  <c r="J75" i="39"/>
  <c r="H75" i="39"/>
  <c r="G75" i="39"/>
  <c r="F75" i="39"/>
  <c r="E75" i="39"/>
  <c r="M74" i="39"/>
  <c r="L74" i="39"/>
  <c r="K74" i="39"/>
  <c r="J74" i="39"/>
  <c r="H74" i="39"/>
  <c r="G74" i="39"/>
  <c r="F74" i="39"/>
  <c r="E74" i="39"/>
  <c r="M73" i="39"/>
  <c r="L73" i="39"/>
  <c r="K73" i="39"/>
  <c r="J73" i="39"/>
  <c r="H73" i="39"/>
  <c r="G73" i="39"/>
  <c r="F73" i="39"/>
  <c r="E73" i="39"/>
  <c r="M72" i="39"/>
  <c r="L72" i="39"/>
  <c r="K72" i="39"/>
  <c r="J72" i="39"/>
  <c r="H72" i="39"/>
  <c r="G72" i="39"/>
  <c r="F72" i="39"/>
  <c r="E72" i="39"/>
  <c r="M71" i="39"/>
  <c r="L71" i="39"/>
  <c r="K71" i="39"/>
  <c r="J71" i="39"/>
  <c r="H71" i="39"/>
  <c r="G71" i="39"/>
  <c r="F71" i="39"/>
  <c r="E71" i="39"/>
  <c r="M70" i="39"/>
  <c r="L70" i="39"/>
  <c r="K70" i="39"/>
  <c r="J70" i="39"/>
  <c r="H70" i="39"/>
  <c r="G70" i="39"/>
  <c r="F70" i="39"/>
  <c r="E70" i="39"/>
  <c r="M69" i="39"/>
  <c r="L69" i="39"/>
  <c r="K69" i="39"/>
  <c r="J69" i="39"/>
  <c r="H69" i="39"/>
  <c r="G69" i="39"/>
  <c r="F69" i="39"/>
  <c r="E69" i="39"/>
  <c r="M68" i="39"/>
  <c r="L68" i="39"/>
  <c r="K68" i="39"/>
  <c r="J68" i="39"/>
  <c r="H68" i="39"/>
  <c r="G68" i="39"/>
  <c r="F68" i="39"/>
  <c r="E68" i="39"/>
  <c r="M67" i="39"/>
  <c r="L67" i="39"/>
  <c r="K67" i="39"/>
  <c r="J67" i="39"/>
  <c r="H67" i="39"/>
  <c r="G67" i="39"/>
  <c r="F67" i="39"/>
  <c r="E67" i="39"/>
  <c r="M66" i="39"/>
  <c r="L66" i="39"/>
  <c r="K66" i="39"/>
  <c r="J66" i="39"/>
  <c r="H66" i="39"/>
  <c r="G66" i="39"/>
  <c r="F66" i="39"/>
  <c r="E66" i="39"/>
  <c r="M65" i="39"/>
  <c r="L65" i="39"/>
  <c r="K65" i="39"/>
  <c r="J65" i="39"/>
  <c r="H65" i="39"/>
  <c r="G65" i="39"/>
  <c r="F65" i="39"/>
  <c r="E65" i="39"/>
  <c r="M64" i="39"/>
  <c r="L64" i="39"/>
  <c r="K64" i="39"/>
  <c r="J64" i="39"/>
  <c r="H64" i="39"/>
  <c r="G64" i="39"/>
  <c r="F64" i="39"/>
  <c r="E64" i="39"/>
  <c r="M63" i="39"/>
  <c r="L63" i="39"/>
  <c r="K63" i="39"/>
  <c r="J63" i="39"/>
  <c r="H63" i="39"/>
  <c r="G63" i="39"/>
  <c r="F63" i="39"/>
  <c r="E63" i="39"/>
  <c r="M62" i="39"/>
  <c r="L62" i="39"/>
  <c r="K62" i="39"/>
  <c r="J62" i="39"/>
  <c r="H62" i="39"/>
  <c r="G62" i="39"/>
  <c r="F62" i="39"/>
  <c r="E62" i="39"/>
  <c r="M61" i="39"/>
  <c r="L61" i="39"/>
  <c r="K61" i="39"/>
  <c r="J61" i="39"/>
  <c r="H61" i="39"/>
  <c r="G61" i="39"/>
  <c r="F61" i="39"/>
  <c r="E61" i="39"/>
  <c r="E92" i="39" s="1"/>
  <c r="E123" i="40" s="1"/>
  <c r="M54" i="39"/>
  <c r="L54" i="39"/>
  <c r="K54" i="39"/>
  <c r="J54" i="39"/>
  <c r="H54" i="39"/>
  <c r="G54" i="39"/>
  <c r="F54" i="39"/>
  <c r="E54" i="39"/>
  <c r="M53" i="39"/>
  <c r="L53" i="39"/>
  <c r="K53" i="39"/>
  <c r="J53" i="39"/>
  <c r="H53" i="39"/>
  <c r="G53" i="39"/>
  <c r="F53" i="39"/>
  <c r="E53" i="39"/>
  <c r="M52" i="39"/>
  <c r="L52" i="39"/>
  <c r="K52" i="39"/>
  <c r="J52" i="39"/>
  <c r="H52" i="39"/>
  <c r="G52" i="39"/>
  <c r="F52" i="39"/>
  <c r="E52" i="39"/>
  <c r="M51" i="39"/>
  <c r="L51" i="39"/>
  <c r="K51" i="39"/>
  <c r="J51" i="39"/>
  <c r="H51" i="39"/>
  <c r="G51" i="39"/>
  <c r="F51" i="39"/>
  <c r="E51" i="39"/>
  <c r="M50" i="39"/>
  <c r="L50" i="39"/>
  <c r="K50" i="39"/>
  <c r="J50" i="39"/>
  <c r="H50" i="39"/>
  <c r="G50" i="39"/>
  <c r="F50" i="39"/>
  <c r="E50" i="39"/>
  <c r="M49" i="39"/>
  <c r="L49" i="39"/>
  <c r="K49" i="39"/>
  <c r="J49" i="39"/>
  <c r="H49" i="39"/>
  <c r="G49" i="39"/>
  <c r="F49" i="39"/>
  <c r="E49" i="39"/>
  <c r="M48" i="39"/>
  <c r="L48" i="39"/>
  <c r="K48" i="39"/>
  <c r="J48" i="39"/>
  <c r="H48" i="39"/>
  <c r="G48" i="39"/>
  <c r="F48" i="39"/>
  <c r="E48" i="39"/>
  <c r="M47" i="39"/>
  <c r="L47" i="39"/>
  <c r="K47" i="39"/>
  <c r="J47" i="39"/>
  <c r="H47" i="39"/>
  <c r="G47" i="39"/>
  <c r="F47" i="39"/>
  <c r="E47" i="39"/>
  <c r="M46" i="39"/>
  <c r="L46" i="39"/>
  <c r="K46" i="39"/>
  <c r="J46" i="39"/>
  <c r="H46" i="39"/>
  <c r="G46" i="39"/>
  <c r="F46" i="39"/>
  <c r="E46" i="39"/>
  <c r="M45" i="39"/>
  <c r="L45" i="39"/>
  <c r="K45" i="39"/>
  <c r="J45" i="39"/>
  <c r="H45" i="39"/>
  <c r="G45" i="39"/>
  <c r="F45" i="39"/>
  <c r="E45" i="39"/>
  <c r="M44" i="39"/>
  <c r="L44" i="39"/>
  <c r="K44" i="39"/>
  <c r="J44" i="39"/>
  <c r="H44" i="39"/>
  <c r="G44" i="39"/>
  <c r="F44" i="39"/>
  <c r="E44" i="39"/>
  <c r="M43" i="39"/>
  <c r="L43" i="39"/>
  <c r="K43" i="39"/>
  <c r="J43" i="39"/>
  <c r="H43" i="39"/>
  <c r="G43" i="39"/>
  <c r="F43" i="39"/>
  <c r="E43" i="39"/>
  <c r="M42" i="39"/>
  <c r="L42" i="39"/>
  <c r="K42" i="39"/>
  <c r="J42" i="39"/>
  <c r="H42" i="39"/>
  <c r="G42" i="39"/>
  <c r="F42" i="39"/>
  <c r="E42" i="39"/>
  <c r="M41" i="39"/>
  <c r="L41" i="39"/>
  <c r="K41" i="39"/>
  <c r="J41" i="39"/>
  <c r="H41" i="39"/>
  <c r="G41" i="39"/>
  <c r="F41" i="39"/>
  <c r="E41" i="39"/>
  <c r="M40" i="39"/>
  <c r="L40" i="39"/>
  <c r="K40" i="39"/>
  <c r="J40" i="39"/>
  <c r="H40" i="39"/>
  <c r="G40" i="39"/>
  <c r="F40" i="39"/>
  <c r="E40" i="39"/>
  <c r="M39" i="39"/>
  <c r="L39" i="39"/>
  <c r="K39" i="39"/>
  <c r="J39" i="39"/>
  <c r="H39" i="39"/>
  <c r="G39" i="39"/>
  <c r="F39" i="39"/>
  <c r="E39" i="39"/>
  <c r="M38" i="39"/>
  <c r="L38" i="39"/>
  <c r="K38" i="39"/>
  <c r="J38" i="39"/>
  <c r="H38" i="39"/>
  <c r="G38" i="39"/>
  <c r="F38" i="39"/>
  <c r="E38" i="39"/>
  <c r="M37" i="39"/>
  <c r="L37" i="39"/>
  <c r="K37" i="39"/>
  <c r="J37" i="39"/>
  <c r="H37" i="39"/>
  <c r="G37" i="39"/>
  <c r="F37" i="39"/>
  <c r="E37" i="39"/>
  <c r="M36" i="39"/>
  <c r="L36" i="39"/>
  <c r="K36" i="39"/>
  <c r="J36" i="39"/>
  <c r="H36" i="39"/>
  <c r="G36" i="39"/>
  <c r="F36" i="39"/>
  <c r="E36" i="39"/>
  <c r="M35" i="39"/>
  <c r="L35" i="39"/>
  <c r="K35" i="39"/>
  <c r="J35" i="39"/>
  <c r="H35" i="39"/>
  <c r="G35" i="39"/>
  <c r="F35" i="39"/>
  <c r="E35" i="39"/>
  <c r="M34" i="39"/>
  <c r="L34" i="39"/>
  <c r="K34" i="39"/>
  <c r="J34" i="39"/>
  <c r="H34" i="39"/>
  <c r="G34" i="39"/>
  <c r="F34" i="39"/>
  <c r="E34" i="39"/>
  <c r="M33" i="39"/>
  <c r="L33" i="39"/>
  <c r="K33" i="39"/>
  <c r="J33" i="39"/>
  <c r="H33" i="39"/>
  <c r="G33" i="39"/>
  <c r="F33" i="39"/>
  <c r="E33" i="39"/>
  <c r="M32" i="39"/>
  <c r="L32" i="39"/>
  <c r="K32" i="39"/>
  <c r="J32" i="39"/>
  <c r="H32" i="39"/>
  <c r="G32" i="39"/>
  <c r="F32" i="39"/>
  <c r="E32" i="39"/>
  <c r="M31" i="39"/>
  <c r="L31" i="39"/>
  <c r="K31" i="39"/>
  <c r="J31" i="39"/>
  <c r="H31" i="39"/>
  <c r="G31" i="39"/>
  <c r="F31" i="39"/>
  <c r="E31" i="39"/>
  <c r="M30" i="39"/>
  <c r="L30" i="39"/>
  <c r="K30" i="39"/>
  <c r="J30" i="39"/>
  <c r="H30" i="39"/>
  <c r="G30" i="39"/>
  <c r="F30" i="39"/>
  <c r="E30" i="39"/>
  <c r="M29" i="39"/>
  <c r="L29" i="39"/>
  <c r="K29" i="39"/>
  <c r="J29" i="39"/>
  <c r="H29" i="39"/>
  <c r="G29" i="39"/>
  <c r="F29" i="39"/>
  <c r="E29" i="39"/>
  <c r="M28" i="39"/>
  <c r="L28" i="39"/>
  <c r="K28" i="39"/>
  <c r="J28" i="39"/>
  <c r="H28" i="39"/>
  <c r="G28" i="39"/>
  <c r="F28" i="39"/>
  <c r="E28" i="39"/>
  <c r="M27" i="39"/>
  <c r="L27" i="39"/>
  <c r="K27" i="39"/>
  <c r="J27" i="39"/>
  <c r="H27" i="39"/>
  <c r="G27" i="39"/>
  <c r="F27" i="39"/>
  <c r="E27" i="39"/>
  <c r="M26" i="39"/>
  <c r="L26" i="39"/>
  <c r="K26" i="39"/>
  <c r="J26" i="39"/>
  <c r="H26" i="39"/>
  <c r="G26" i="39"/>
  <c r="F26" i="39"/>
  <c r="E26" i="39"/>
  <c r="M25" i="39"/>
  <c r="L25" i="39"/>
  <c r="K25" i="39"/>
  <c r="J25" i="39"/>
  <c r="H25" i="39"/>
  <c r="G25" i="39"/>
  <c r="F25" i="39"/>
  <c r="E25" i="39"/>
  <c r="M24" i="39"/>
  <c r="L24" i="39"/>
  <c r="K24" i="39"/>
  <c r="J24" i="39"/>
  <c r="H24" i="39"/>
  <c r="G24" i="39"/>
  <c r="F24" i="39"/>
  <c r="E24" i="39"/>
  <c r="M23" i="39"/>
  <c r="L23" i="39"/>
  <c r="K23" i="39"/>
  <c r="J23" i="39"/>
  <c r="H23" i="39"/>
  <c r="G23" i="39"/>
  <c r="F23" i="39"/>
  <c r="E23" i="39"/>
  <c r="M22" i="39"/>
  <c r="L22" i="39"/>
  <c r="K22" i="39"/>
  <c r="J22" i="39"/>
  <c r="H22" i="39"/>
  <c r="G22" i="39"/>
  <c r="F22" i="39"/>
  <c r="E22" i="39"/>
  <c r="M21" i="39"/>
  <c r="L21" i="39"/>
  <c r="K21" i="39"/>
  <c r="J21" i="39"/>
  <c r="H21" i="39"/>
  <c r="G21" i="39"/>
  <c r="F21" i="39"/>
  <c r="E21" i="39"/>
  <c r="M20" i="39"/>
  <c r="L20" i="39"/>
  <c r="K20" i="39"/>
  <c r="J20" i="39"/>
  <c r="H20" i="39"/>
  <c r="G20" i="39"/>
  <c r="F20" i="39"/>
  <c r="E20" i="39"/>
  <c r="M19" i="39"/>
  <c r="L19" i="39"/>
  <c r="K19" i="39"/>
  <c r="J19" i="39"/>
  <c r="H19" i="39"/>
  <c r="G19" i="39"/>
  <c r="F19" i="39"/>
  <c r="E19" i="39"/>
  <c r="M18" i="39"/>
  <c r="L18" i="39"/>
  <c r="K18" i="39"/>
  <c r="J18" i="39"/>
  <c r="H18" i="39"/>
  <c r="G18" i="39"/>
  <c r="F18" i="39"/>
  <c r="E18" i="39"/>
  <c r="M17" i="39"/>
  <c r="L17" i="39"/>
  <c r="K17" i="39"/>
  <c r="J17" i="39"/>
  <c r="H17" i="39"/>
  <c r="G17" i="39"/>
  <c r="F17" i="39"/>
  <c r="E17" i="39"/>
  <c r="M16" i="39"/>
  <c r="L16" i="39"/>
  <c r="K16" i="39"/>
  <c r="J16" i="39"/>
  <c r="H16" i="39"/>
  <c r="G16" i="39"/>
  <c r="F16" i="39"/>
  <c r="E16" i="39"/>
  <c r="M15" i="39"/>
  <c r="L15" i="39"/>
  <c r="K15" i="39"/>
  <c r="J15" i="39"/>
  <c r="H15" i="39"/>
  <c r="G15" i="39"/>
  <c r="F15" i="39"/>
  <c r="E15" i="39"/>
  <c r="M14" i="39"/>
  <c r="L14" i="39"/>
  <c r="K14" i="39"/>
  <c r="J14" i="39"/>
  <c r="H14" i="39"/>
  <c r="G14" i="39"/>
  <c r="F14" i="39"/>
  <c r="E14" i="39"/>
  <c r="M13" i="39"/>
  <c r="L13" i="39"/>
  <c r="K13" i="39"/>
  <c r="J13" i="39"/>
  <c r="H13" i="39"/>
  <c r="G13" i="39"/>
  <c r="F13" i="39"/>
  <c r="E13" i="39"/>
  <c r="M12" i="39"/>
  <c r="L12" i="39"/>
  <c r="K12" i="39"/>
  <c r="J12" i="39"/>
  <c r="H12" i="39"/>
  <c r="G12" i="39"/>
  <c r="F12" i="39"/>
  <c r="E12" i="39"/>
  <c r="E56" i="39" l="1"/>
  <c r="E122" i="40" s="1"/>
  <c r="O94" i="40"/>
  <c r="E95" i="40"/>
  <c r="O93" i="40"/>
  <c r="H95" i="40"/>
  <c r="I95" i="40"/>
  <c r="M95" i="40"/>
  <c r="G95" i="40"/>
  <c r="J95" i="40"/>
  <c r="K95" i="40"/>
  <c r="L95" i="40"/>
  <c r="O92" i="40"/>
  <c r="N95" i="40"/>
  <c r="F95" i="40"/>
  <c r="O56" i="41"/>
  <c r="O58" i="41"/>
  <c r="O15" i="41"/>
  <c r="O13" i="41"/>
  <c r="N34" i="41"/>
  <c r="O55" i="41"/>
  <c r="O53" i="41"/>
  <c r="O50" i="41"/>
  <c r="O54" i="41"/>
  <c r="O51" i="41"/>
  <c r="O16" i="41"/>
  <c r="O14" i="41"/>
  <c r="E67" i="41"/>
  <c r="E70" i="41" s="1"/>
  <c r="O29" i="41"/>
  <c r="I60" i="41"/>
  <c r="I18" i="41"/>
  <c r="I34" i="41"/>
  <c r="N60" i="41"/>
  <c r="K67" i="41"/>
  <c r="K70" i="41" s="1"/>
  <c r="L67" i="41"/>
  <c r="L70" i="41" s="1"/>
  <c r="H67" i="41"/>
  <c r="H70" i="41" s="1"/>
  <c r="J67" i="41"/>
  <c r="J70" i="41" s="1"/>
  <c r="G67" i="41"/>
  <c r="O12" i="41"/>
  <c r="N18" i="41"/>
  <c r="O34" i="41"/>
  <c r="O48" i="41"/>
  <c r="O28" i="41"/>
  <c r="O148" i="39"/>
  <c r="O125" i="39"/>
  <c r="O123" i="39"/>
  <c r="O120" i="39"/>
  <c r="O122" i="39"/>
  <c r="N150" i="39"/>
  <c r="O150" i="39" s="1"/>
  <c r="O121" i="39"/>
  <c r="I99" i="39"/>
  <c r="I107" i="39"/>
  <c r="N40" i="39"/>
  <c r="I41" i="39"/>
  <c r="N41" i="39"/>
  <c r="I42" i="39"/>
  <c r="N42" i="39"/>
  <c r="I43" i="39"/>
  <c r="I44" i="39"/>
  <c r="N44" i="39"/>
  <c r="N61" i="39"/>
  <c r="I62" i="39"/>
  <c r="N62" i="39"/>
  <c r="I65" i="39"/>
  <c r="N65" i="39"/>
  <c r="I66" i="39"/>
  <c r="N66" i="39"/>
  <c r="N69" i="39"/>
  <c r="I70" i="39"/>
  <c r="N70" i="39"/>
  <c r="I73" i="39"/>
  <c r="N73" i="39"/>
  <c r="I74" i="39"/>
  <c r="N74" i="39"/>
  <c r="N77" i="39"/>
  <c r="I78" i="39"/>
  <c r="N78" i="39"/>
  <c r="I81" i="39"/>
  <c r="N81" i="39"/>
  <c r="I82" i="39"/>
  <c r="N82" i="39"/>
  <c r="I138" i="39"/>
  <c r="I139" i="39"/>
  <c r="I15" i="39"/>
  <c r="N36" i="39"/>
  <c r="I85" i="39"/>
  <c r="N108" i="39"/>
  <c r="I38" i="39"/>
  <c r="I39" i="39"/>
  <c r="I101" i="39"/>
  <c r="N101" i="39"/>
  <c r="I102" i="39"/>
  <c r="N102" i="39"/>
  <c r="I103" i="39"/>
  <c r="N104" i="39"/>
  <c r="I105" i="39"/>
  <c r="N105" i="39"/>
  <c r="I106" i="39"/>
  <c r="N106" i="39"/>
  <c r="I133" i="39"/>
  <c r="N133" i="39"/>
  <c r="I134" i="39"/>
  <c r="I135" i="39"/>
  <c r="I136" i="39"/>
  <c r="N136" i="39"/>
  <c r="I17" i="39"/>
  <c r="N17" i="39"/>
  <c r="I20" i="39"/>
  <c r="N20" i="39"/>
  <c r="I23" i="39"/>
  <c r="I25" i="39"/>
  <c r="N25" i="39"/>
  <c r="I26" i="39"/>
  <c r="N26" i="39"/>
  <c r="I27" i="39"/>
  <c r="I28" i="39"/>
  <c r="N28" i="39"/>
  <c r="I32" i="39"/>
  <c r="N32" i="39"/>
  <c r="I36" i="39"/>
  <c r="N112" i="39"/>
  <c r="I113" i="39"/>
  <c r="N113" i="39"/>
  <c r="N47" i="39"/>
  <c r="I48" i="39"/>
  <c r="N48" i="39"/>
  <c r="I49" i="39"/>
  <c r="N49" i="39"/>
  <c r="I50" i="39"/>
  <c r="N50" i="39"/>
  <c r="I51" i="39"/>
  <c r="N51" i="39"/>
  <c r="I52" i="39"/>
  <c r="N52" i="39"/>
  <c r="I53" i="39"/>
  <c r="N53" i="39"/>
  <c r="I54" i="39"/>
  <c r="N54" i="39"/>
  <c r="N15" i="39"/>
  <c r="N16" i="39"/>
  <c r="I22" i="39"/>
  <c r="N39" i="39"/>
  <c r="I61" i="39"/>
  <c r="N24" i="39"/>
  <c r="I46" i="39"/>
  <c r="I47" i="39"/>
  <c r="I69" i="39"/>
  <c r="K115" i="39"/>
  <c r="K124" i="40" s="1"/>
  <c r="N12" i="39"/>
  <c r="I13" i="39"/>
  <c r="N13" i="39"/>
  <c r="N14" i="39"/>
  <c r="I30" i="39"/>
  <c r="I31" i="39"/>
  <c r="I34" i="39"/>
  <c r="I77" i="39"/>
  <c r="N85" i="39"/>
  <c r="I86" i="39"/>
  <c r="N86" i="39"/>
  <c r="N100" i="39"/>
  <c r="I109" i="39"/>
  <c r="N109" i="39"/>
  <c r="I111" i="39"/>
  <c r="I97" i="39"/>
  <c r="N97" i="39"/>
  <c r="I98" i="39"/>
  <c r="N98" i="39"/>
  <c r="I140" i="39"/>
  <c r="I155" i="39"/>
  <c r="I156" i="39"/>
  <c r="N156" i="39"/>
  <c r="N157" i="39"/>
  <c r="I158" i="39"/>
  <c r="N23" i="39"/>
  <c r="I24" i="39"/>
  <c r="N31" i="39"/>
  <c r="I33" i="39"/>
  <c r="N33" i="39"/>
  <c r="N34" i="39"/>
  <c r="I35" i="39"/>
  <c r="G92" i="39"/>
  <c r="G123" i="40" s="1"/>
  <c r="L92" i="39"/>
  <c r="L123" i="40" s="1"/>
  <c r="I12" i="39"/>
  <c r="N18" i="39"/>
  <c r="I19" i="39"/>
  <c r="I40" i="39"/>
  <c r="J92" i="39"/>
  <c r="J123" i="40" s="1"/>
  <c r="H115" i="39"/>
  <c r="H124" i="40" s="1"/>
  <c r="M115" i="39"/>
  <c r="M124" i="40" s="1"/>
  <c r="G142" i="39"/>
  <c r="G125" i="40" s="1"/>
  <c r="I16" i="39"/>
  <c r="I21" i="39"/>
  <c r="N21" i="39"/>
  <c r="N22" i="39"/>
  <c r="N27" i="39"/>
  <c r="I29" i="39"/>
  <c r="N29" i="39"/>
  <c r="N30" i="39"/>
  <c r="N35" i="39"/>
  <c r="I37" i="39"/>
  <c r="N37" i="39"/>
  <c r="N38" i="39"/>
  <c r="N43" i="39"/>
  <c r="I45" i="39"/>
  <c r="N45" i="39"/>
  <c r="N46" i="39"/>
  <c r="F92" i="39"/>
  <c r="F123" i="40" s="1"/>
  <c r="K92" i="39"/>
  <c r="K123" i="40" s="1"/>
  <c r="I67" i="39"/>
  <c r="N67" i="39"/>
  <c r="I68" i="39"/>
  <c r="N68" i="39"/>
  <c r="I75" i="39"/>
  <c r="N75" i="39"/>
  <c r="I76" i="39"/>
  <c r="N76" i="39"/>
  <c r="I83" i="39"/>
  <c r="N83" i="39"/>
  <c r="I84" i="39"/>
  <c r="N84" i="39"/>
  <c r="N99" i="39"/>
  <c r="I100" i="39"/>
  <c r="N107" i="39"/>
  <c r="I108" i="39"/>
  <c r="H142" i="39"/>
  <c r="H125" i="40" s="1"/>
  <c r="N139" i="39"/>
  <c r="L160" i="39"/>
  <c r="L126" i="40" s="1"/>
  <c r="N155" i="39"/>
  <c r="H92" i="39"/>
  <c r="H123" i="40" s="1"/>
  <c r="M92" i="39"/>
  <c r="M123" i="40" s="1"/>
  <c r="I63" i="39"/>
  <c r="N63" i="39"/>
  <c r="I64" i="39"/>
  <c r="N64" i="39"/>
  <c r="I71" i="39"/>
  <c r="N71" i="39"/>
  <c r="I72" i="39"/>
  <c r="N72" i="39"/>
  <c r="I79" i="39"/>
  <c r="N79" i="39"/>
  <c r="I80" i="39"/>
  <c r="N80" i="39"/>
  <c r="I87" i="39"/>
  <c r="N87" i="39"/>
  <c r="I88" i="39"/>
  <c r="N88" i="39"/>
  <c r="I89" i="39"/>
  <c r="N89" i="39"/>
  <c r="N103" i="39"/>
  <c r="I104" i="39"/>
  <c r="N111" i="39"/>
  <c r="I112" i="39"/>
  <c r="H160" i="39"/>
  <c r="H126" i="40" s="1"/>
  <c r="M142" i="39"/>
  <c r="M125" i="40" s="1"/>
  <c r="F160" i="39"/>
  <c r="F126" i="40" s="1"/>
  <c r="J160" i="39"/>
  <c r="J126" i="40" s="1"/>
  <c r="I157" i="39"/>
  <c r="I110" i="39"/>
  <c r="N110" i="39"/>
  <c r="J142" i="39"/>
  <c r="J125" i="40" s="1"/>
  <c r="N135" i="39"/>
  <c r="I137" i="39"/>
  <c r="N137" i="39"/>
  <c r="N138" i="39"/>
  <c r="N140" i="39"/>
  <c r="G160" i="39"/>
  <c r="G126" i="40" s="1"/>
  <c r="K160" i="39"/>
  <c r="K126" i="40" s="1"/>
  <c r="N158" i="39"/>
  <c r="F56" i="39"/>
  <c r="F122" i="40" s="1"/>
  <c r="J56" i="39"/>
  <c r="J122" i="40" s="1"/>
  <c r="G56" i="39"/>
  <c r="G122" i="40" s="1"/>
  <c r="K56" i="39"/>
  <c r="K122" i="40" s="1"/>
  <c r="H56" i="39"/>
  <c r="H122" i="40" s="1"/>
  <c r="L56" i="39"/>
  <c r="L122" i="40" s="1"/>
  <c r="I18" i="39"/>
  <c r="M56" i="39"/>
  <c r="M122" i="40" s="1"/>
  <c r="I14" i="39"/>
  <c r="N19" i="39"/>
  <c r="I127" i="39"/>
  <c r="O124" i="39"/>
  <c r="N127" i="39"/>
  <c r="K142" i="39"/>
  <c r="K125" i="40" s="1"/>
  <c r="N134" i="39"/>
  <c r="G115" i="39"/>
  <c r="G124" i="40" s="1"/>
  <c r="L115" i="39"/>
  <c r="L124" i="40" s="1"/>
  <c r="L142" i="39"/>
  <c r="L125" i="40" s="1"/>
  <c r="F115" i="39"/>
  <c r="F124" i="40" s="1"/>
  <c r="J115" i="39"/>
  <c r="J124" i="40" s="1"/>
  <c r="F142" i="39"/>
  <c r="F125" i="40" s="1"/>
  <c r="M160" i="39"/>
  <c r="M126" i="40" s="1"/>
  <c r="M526" i="32"/>
  <c r="L526" i="32"/>
  <c r="N526" i="32" s="1"/>
  <c r="K526" i="32"/>
  <c r="J526" i="32"/>
  <c r="H526" i="32"/>
  <c r="G526" i="32"/>
  <c r="I526" i="32" s="1"/>
  <c r="F526" i="32"/>
  <c r="E526" i="32"/>
  <c r="M525" i="32"/>
  <c r="L525" i="32"/>
  <c r="N525" i="32" s="1"/>
  <c r="K525" i="32"/>
  <c r="J525" i="32"/>
  <c r="H525" i="32"/>
  <c r="G525" i="32"/>
  <c r="I525" i="32" s="1"/>
  <c r="F525" i="32"/>
  <c r="E525" i="32"/>
  <c r="M524" i="32"/>
  <c r="L524" i="32"/>
  <c r="N524" i="32" s="1"/>
  <c r="K524" i="32"/>
  <c r="J524" i="32"/>
  <c r="H524" i="32"/>
  <c r="G524" i="32"/>
  <c r="I524" i="32" s="1"/>
  <c r="F524" i="32"/>
  <c r="E524" i="32"/>
  <c r="M523" i="32"/>
  <c r="L523" i="32"/>
  <c r="N523" i="32" s="1"/>
  <c r="K523" i="32"/>
  <c r="J523" i="32"/>
  <c r="H523" i="32"/>
  <c r="G523" i="32"/>
  <c r="I523" i="32" s="1"/>
  <c r="F523" i="32"/>
  <c r="E523" i="32"/>
  <c r="M522" i="32"/>
  <c r="L522" i="32"/>
  <c r="K522" i="32"/>
  <c r="J522" i="32"/>
  <c r="H522" i="32"/>
  <c r="G522" i="32"/>
  <c r="F522" i="32"/>
  <c r="E522" i="32"/>
  <c r="E528" i="32" s="1"/>
  <c r="E105" i="40" s="1"/>
  <c r="M507" i="32"/>
  <c r="L507" i="32"/>
  <c r="K507" i="32"/>
  <c r="J507" i="32"/>
  <c r="H507" i="32"/>
  <c r="G507" i="32"/>
  <c r="I507" i="32" s="1"/>
  <c r="F507" i="32"/>
  <c r="E507" i="32"/>
  <c r="M506" i="32"/>
  <c r="L506" i="32"/>
  <c r="N506" i="32" s="1"/>
  <c r="K506" i="32"/>
  <c r="J506" i="32"/>
  <c r="H506" i="32"/>
  <c r="G506" i="32"/>
  <c r="F506" i="32"/>
  <c r="E506" i="32"/>
  <c r="M505" i="32"/>
  <c r="L505" i="32"/>
  <c r="K505" i="32"/>
  <c r="J505" i="32"/>
  <c r="H505" i="32"/>
  <c r="G505" i="32"/>
  <c r="F505" i="32"/>
  <c r="E505" i="32"/>
  <c r="M504" i="32"/>
  <c r="L504" i="32"/>
  <c r="K504" i="32"/>
  <c r="J504" i="32"/>
  <c r="H504" i="32"/>
  <c r="G504" i="32"/>
  <c r="F504" i="32"/>
  <c r="E504" i="32"/>
  <c r="M503" i="32"/>
  <c r="L503" i="32"/>
  <c r="K503" i="32"/>
  <c r="J503" i="32"/>
  <c r="H503" i="32"/>
  <c r="G503" i="32"/>
  <c r="F503" i="32"/>
  <c r="E503" i="32"/>
  <c r="M502" i="32"/>
  <c r="L502" i="32"/>
  <c r="K502" i="32"/>
  <c r="J502" i="32"/>
  <c r="H502" i="32"/>
  <c r="G502" i="32"/>
  <c r="F502" i="32"/>
  <c r="E502" i="32"/>
  <c r="M501" i="32"/>
  <c r="L501" i="32"/>
  <c r="K501" i="32"/>
  <c r="J501" i="32"/>
  <c r="H501" i="32"/>
  <c r="G501" i="32"/>
  <c r="F501" i="32"/>
  <c r="E501" i="32"/>
  <c r="M500" i="32"/>
  <c r="L500" i="32"/>
  <c r="K500" i="32"/>
  <c r="J500" i="32"/>
  <c r="H500" i="32"/>
  <c r="G500" i="32"/>
  <c r="F500" i="32"/>
  <c r="E500" i="32"/>
  <c r="M499" i="32"/>
  <c r="L499" i="32"/>
  <c r="K499" i="32"/>
  <c r="J499" i="32"/>
  <c r="H499" i="32"/>
  <c r="G499" i="32"/>
  <c r="F499" i="32"/>
  <c r="E499" i="32"/>
  <c r="M498" i="32"/>
  <c r="L498" i="32"/>
  <c r="K498" i="32"/>
  <c r="J498" i="32"/>
  <c r="H498" i="32"/>
  <c r="G498" i="32"/>
  <c r="F498" i="32"/>
  <c r="E498" i="32"/>
  <c r="M497" i="32"/>
  <c r="L497" i="32"/>
  <c r="K497" i="32"/>
  <c r="J497" i="32"/>
  <c r="H497" i="32"/>
  <c r="G497" i="32"/>
  <c r="F497" i="32"/>
  <c r="E497" i="32"/>
  <c r="M496" i="32"/>
  <c r="L496" i="32"/>
  <c r="K496" i="32"/>
  <c r="J496" i="32"/>
  <c r="H496" i="32"/>
  <c r="G496" i="32"/>
  <c r="F496" i="32"/>
  <c r="E496" i="32"/>
  <c r="M495" i="32"/>
  <c r="L495" i="32"/>
  <c r="K495" i="32"/>
  <c r="J495" i="32"/>
  <c r="H495" i="32"/>
  <c r="G495" i="32"/>
  <c r="F495" i="32"/>
  <c r="E495" i="32"/>
  <c r="M494" i="32"/>
  <c r="L494" i="32"/>
  <c r="K494" i="32"/>
  <c r="J494" i="32"/>
  <c r="H494" i="32"/>
  <c r="G494" i="32"/>
  <c r="F494" i="32"/>
  <c r="E494" i="32"/>
  <c r="M493" i="32"/>
  <c r="L493" i="32"/>
  <c r="K493" i="32"/>
  <c r="J493" i="32"/>
  <c r="H493" i="32"/>
  <c r="G493" i="32"/>
  <c r="F493" i="32"/>
  <c r="F509" i="32" s="1"/>
  <c r="F104" i="40" s="1"/>
  <c r="E493" i="32"/>
  <c r="E509" i="32" s="1"/>
  <c r="E104" i="40" s="1"/>
  <c r="M473" i="32"/>
  <c r="L473" i="32"/>
  <c r="K473" i="32"/>
  <c r="J473" i="32"/>
  <c r="H473" i="32"/>
  <c r="G473" i="32"/>
  <c r="F473" i="32"/>
  <c r="E473" i="32"/>
  <c r="M472" i="32"/>
  <c r="L472" i="32"/>
  <c r="K472" i="32"/>
  <c r="J472" i="32"/>
  <c r="H472" i="32"/>
  <c r="G472" i="32"/>
  <c r="F472" i="32"/>
  <c r="E472" i="32"/>
  <c r="M471" i="32"/>
  <c r="L471" i="32"/>
  <c r="K471" i="32"/>
  <c r="J471" i="32"/>
  <c r="H471" i="32"/>
  <c r="G471" i="32"/>
  <c r="F471" i="32"/>
  <c r="E471" i="32"/>
  <c r="M470" i="32"/>
  <c r="L470" i="32"/>
  <c r="K470" i="32"/>
  <c r="J470" i="32"/>
  <c r="H470" i="32"/>
  <c r="G470" i="32"/>
  <c r="F470" i="32"/>
  <c r="E470" i="32"/>
  <c r="M469" i="32"/>
  <c r="L469" i="32"/>
  <c r="K469" i="32"/>
  <c r="J469" i="32"/>
  <c r="H469" i="32"/>
  <c r="G469" i="32"/>
  <c r="F469" i="32"/>
  <c r="E469" i="32"/>
  <c r="M468" i="32"/>
  <c r="L468" i="32"/>
  <c r="K468" i="32"/>
  <c r="J468" i="32"/>
  <c r="H468" i="32"/>
  <c r="G468" i="32"/>
  <c r="F468" i="32"/>
  <c r="E468" i="32"/>
  <c r="M467" i="32"/>
  <c r="L467" i="32"/>
  <c r="K467" i="32"/>
  <c r="J467" i="32"/>
  <c r="H467" i="32"/>
  <c r="G467" i="32"/>
  <c r="F467" i="32"/>
  <c r="E467" i="32"/>
  <c r="M466" i="32"/>
  <c r="L466" i="32"/>
  <c r="K466" i="32"/>
  <c r="J466" i="32"/>
  <c r="H466" i="32"/>
  <c r="G466" i="32"/>
  <c r="F466" i="32"/>
  <c r="E466" i="32"/>
  <c r="M465" i="32"/>
  <c r="L465" i="32"/>
  <c r="K465" i="32"/>
  <c r="J465" i="32"/>
  <c r="H465" i="32"/>
  <c r="G465" i="32"/>
  <c r="F465" i="32"/>
  <c r="E465" i="32"/>
  <c r="M464" i="32"/>
  <c r="L464" i="32"/>
  <c r="K464" i="32"/>
  <c r="J464" i="32"/>
  <c r="H464" i="32"/>
  <c r="I464" i="32" s="1"/>
  <c r="G464" i="32"/>
  <c r="F464" i="32"/>
  <c r="E464" i="32"/>
  <c r="N463" i="32"/>
  <c r="M463" i="32"/>
  <c r="L463" i="32"/>
  <c r="K463" i="32"/>
  <c r="J463" i="32"/>
  <c r="H463" i="32"/>
  <c r="G463" i="32"/>
  <c r="F463" i="32"/>
  <c r="E463" i="32"/>
  <c r="M462" i="32"/>
  <c r="L462" i="32"/>
  <c r="K462" i="32"/>
  <c r="J462" i="32"/>
  <c r="H462" i="32"/>
  <c r="G462" i="32"/>
  <c r="F462" i="32"/>
  <c r="E462" i="32"/>
  <c r="M461" i="32"/>
  <c r="L461" i="32"/>
  <c r="K461" i="32"/>
  <c r="J461" i="32"/>
  <c r="H461" i="32"/>
  <c r="G461" i="32"/>
  <c r="F461" i="32"/>
  <c r="E461" i="32"/>
  <c r="M460" i="32"/>
  <c r="L460" i="32"/>
  <c r="K460" i="32"/>
  <c r="J460" i="32"/>
  <c r="H460" i="32"/>
  <c r="G460" i="32"/>
  <c r="F460" i="32"/>
  <c r="E460" i="32"/>
  <c r="M459" i="32"/>
  <c r="L459" i="32"/>
  <c r="K459" i="32"/>
  <c r="J459" i="32"/>
  <c r="H459" i="32"/>
  <c r="G459" i="32"/>
  <c r="F459" i="32"/>
  <c r="E459" i="32"/>
  <c r="M458" i="32"/>
  <c r="L458" i="32"/>
  <c r="K458" i="32"/>
  <c r="J458" i="32"/>
  <c r="H458" i="32"/>
  <c r="G458" i="32"/>
  <c r="F458" i="32"/>
  <c r="E458" i="32"/>
  <c r="M457" i="32"/>
  <c r="L457" i="32"/>
  <c r="K457" i="32"/>
  <c r="J457" i="32"/>
  <c r="H457" i="32"/>
  <c r="G457" i="32"/>
  <c r="F457" i="32"/>
  <c r="E457" i="32"/>
  <c r="M456" i="32"/>
  <c r="L456" i="32"/>
  <c r="K456" i="32"/>
  <c r="J456" i="32"/>
  <c r="H456" i="32"/>
  <c r="G456" i="32"/>
  <c r="F456" i="32"/>
  <c r="E456" i="32"/>
  <c r="M455" i="32"/>
  <c r="L455" i="32"/>
  <c r="N455" i="32" s="1"/>
  <c r="K455" i="32"/>
  <c r="J455" i="32"/>
  <c r="H455" i="32"/>
  <c r="G455" i="32"/>
  <c r="I455" i="32" s="1"/>
  <c r="F455" i="32"/>
  <c r="E455" i="32"/>
  <c r="M454" i="32"/>
  <c r="L454" i="32"/>
  <c r="N454" i="32" s="1"/>
  <c r="K454" i="32"/>
  <c r="J454" i="32"/>
  <c r="H454" i="32"/>
  <c r="G454" i="32"/>
  <c r="F454" i="32"/>
  <c r="E454" i="32"/>
  <c r="M453" i="32"/>
  <c r="L453" i="32"/>
  <c r="N453" i="32" s="1"/>
  <c r="K453" i="32"/>
  <c r="J453" i="32"/>
  <c r="H453" i="32"/>
  <c r="G453" i="32"/>
  <c r="I453" i="32" s="1"/>
  <c r="F453" i="32"/>
  <c r="E453" i="32"/>
  <c r="M452" i="32"/>
  <c r="L452" i="32"/>
  <c r="N452" i="32" s="1"/>
  <c r="K452" i="32"/>
  <c r="J452" i="32"/>
  <c r="H452" i="32"/>
  <c r="G452" i="32"/>
  <c r="F452" i="32"/>
  <c r="E452" i="32"/>
  <c r="M451" i="32"/>
  <c r="L451" i="32"/>
  <c r="N451" i="32" s="1"/>
  <c r="K451" i="32"/>
  <c r="J451" i="32"/>
  <c r="H451" i="32"/>
  <c r="G451" i="32"/>
  <c r="I451" i="32" s="1"/>
  <c r="F451" i="32"/>
  <c r="E451" i="32"/>
  <c r="M450" i="32"/>
  <c r="L450" i="32"/>
  <c r="N450" i="32" s="1"/>
  <c r="K450" i="32"/>
  <c r="J450" i="32"/>
  <c r="H450" i="32"/>
  <c r="G450" i="32"/>
  <c r="F450" i="32"/>
  <c r="E450" i="32"/>
  <c r="M449" i="32"/>
  <c r="L449" i="32"/>
  <c r="N449" i="32" s="1"/>
  <c r="K449" i="32"/>
  <c r="J449" i="32"/>
  <c r="H449" i="32"/>
  <c r="G449" i="32"/>
  <c r="F449" i="32"/>
  <c r="E449" i="32"/>
  <c r="M448" i="32"/>
  <c r="L448" i="32"/>
  <c r="K448" i="32"/>
  <c r="J448" i="32"/>
  <c r="H448" i="32"/>
  <c r="G448" i="32"/>
  <c r="F448" i="32"/>
  <c r="E448" i="32"/>
  <c r="M447" i="32"/>
  <c r="L447" i="32"/>
  <c r="N447" i="32" s="1"/>
  <c r="K447" i="32"/>
  <c r="J447" i="32"/>
  <c r="H447" i="32"/>
  <c r="G447" i="32"/>
  <c r="F447" i="32"/>
  <c r="E447" i="32"/>
  <c r="M446" i="32"/>
  <c r="L446" i="32"/>
  <c r="K446" i="32"/>
  <c r="J446" i="32"/>
  <c r="H446" i="32"/>
  <c r="G446" i="32"/>
  <c r="F446" i="32"/>
  <c r="E446" i="32"/>
  <c r="M445" i="32"/>
  <c r="L445" i="32"/>
  <c r="N445" i="32" s="1"/>
  <c r="K445" i="32"/>
  <c r="J445" i="32"/>
  <c r="H445" i="32"/>
  <c r="G445" i="32"/>
  <c r="I445" i="32" s="1"/>
  <c r="F445" i="32"/>
  <c r="E445" i="32"/>
  <c r="M444" i="32"/>
  <c r="L444" i="32"/>
  <c r="N444" i="32" s="1"/>
  <c r="K444" i="32"/>
  <c r="J444" i="32"/>
  <c r="H444" i="32"/>
  <c r="G444" i="32"/>
  <c r="F444" i="32"/>
  <c r="E444" i="32"/>
  <c r="M443" i="32"/>
  <c r="L443" i="32"/>
  <c r="N443" i="32" s="1"/>
  <c r="K443" i="32"/>
  <c r="J443" i="32"/>
  <c r="H443" i="32"/>
  <c r="G443" i="32"/>
  <c r="I443" i="32" s="1"/>
  <c r="F443" i="32"/>
  <c r="E443" i="32"/>
  <c r="M442" i="32"/>
  <c r="L442" i="32"/>
  <c r="N442" i="32" s="1"/>
  <c r="K442" i="32"/>
  <c r="J442" i="32"/>
  <c r="H442" i="32"/>
  <c r="G442" i="32"/>
  <c r="F442" i="32"/>
  <c r="E442" i="32"/>
  <c r="M441" i="32"/>
  <c r="L441" i="32"/>
  <c r="K441" i="32"/>
  <c r="J441" i="32"/>
  <c r="H441" i="32"/>
  <c r="G441" i="32"/>
  <c r="F441" i="32"/>
  <c r="E441" i="32"/>
  <c r="M440" i="32"/>
  <c r="L440" i="32"/>
  <c r="K440" i="32"/>
  <c r="J440" i="32"/>
  <c r="H440" i="32"/>
  <c r="G440" i="32"/>
  <c r="F440" i="32"/>
  <c r="E440" i="32"/>
  <c r="M439" i="32"/>
  <c r="L439" i="32"/>
  <c r="N439" i="32" s="1"/>
  <c r="K439" i="32"/>
  <c r="J439" i="32"/>
  <c r="H439" i="32"/>
  <c r="G439" i="32"/>
  <c r="F439" i="32"/>
  <c r="E439" i="32"/>
  <c r="M438" i="32"/>
  <c r="L438" i="32"/>
  <c r="K438" i="32"/>
  <c r="J438" i="32"/>
  <c r="H438" i="32"/>
  <c r="G438" i="32"/>
  <c r="F438" i="32"/>
  <c r="E438" i="32"/>
  <c r="M437" i="32"/>
  <c r="L437" i="32"/>
  <c r="K437" i="32"/>
  <c r="J437" i="32"/>
  <c r="H437" i="32"/>
  <c r="G437" i="32"/>
  <c r="F437" i="32"/>
  <c r="E437" i="32"/>
  <c r="M436" i="32"/>
  <c r="L436" i="32"/>
  <c r="K436" i="32"/>
  <c r="J436" i="32"/>
  <c r="H436" i="32"/>
  <c r="G436" i="32"/>
  <c r="F436" i="32"/>
  <c r="E436" i="32"/>
  <c r="M435" i="32"/>
  <c r="L435" i="32"/>
  <c r="K435" i="32"/>
  <c r="J435" i="32"/>
  <c r="H435" i="32"/>
  <c r="G435" i="32"/>
  <c r="F435" i="32"/>
  <c r="E435" i="32"/>
  <c r="M434" i="32"/>
  <c r="L434" i="32"/>
  <c r="K434" i="32"/>
  <c r="J434" i="32"/>
  <c r="H434" i="32"/>
  <c r="G434" i="32"/>
  <c r="F434" i="32"/>
  <c r="E434" i="32"/>
  <c r="M433" i="32"/>
  <c r="L433" i="32"/>
  <c r="K433" i="32"/>
  <c r="J433" i="32"/>
  <c r="H433" i="32"/>
  <c r="G433" i="32"/>
  <c r="F433" i="32"/>
  <c r="E433" i="32"/>
  <c r="M432" i="32"/>
  <c r="L432" i="32"/>
  <c r="K432" i="32"/>
  <c r="J432" i="32"/>
  <c r="H432" i="32"/>
  <c r="G432" i="32"/>
  <c r="F432" i="32"/>
  <c r="E432" i="32"/>
  <c r="M431" i="32"/>
  <c r="L431" i="32"/>
  <c r="N431" i="32" s="1"/>
  <c r="K431" i="32"/>
  <c r="J431" i="32"/>
  <c r="H431" i="32"/>
  <c r="G431" i="32"/>
  <c r="F431" i="32"/>
  <c r="E431" i="32"/>
  <c r="M430" i="32"/>
  <c r="L430" i="32"/>
  <c r="K430" i="32"/>
  <c r="J430" i="32"/>
  <c r="H430" i="32"/>
  <c r="G430" i="32"/>
  <c r="F430" i="32"/>
  <c r="E430" i="32"/>
  <c r="M429" i="32"/>
  <c r="L429" i="32"/>
  <c r="K429" i="32"/>
  <c r="J429" i="32"/>
  <c r="H429" i="32"/>
  <c r="G429" i="32"/>
  <c r="I429" i="32" s="1"/>
  <c r="F429" i="32"/>
  <c r="E429" i="32"/>
  <c r="M428" i="32"/>
  <c r="L428" i="32"/>
  <c r="N428" i="32" s="1"/>
  <c r="K428" i="32"/>
  <c r="J428" i="32"/>
  <c r="H428" i="32"/>
  <c r="G428" i="32"/>
  <c r="F428" i="32"/>
  <c r="E428" i="32"/>
  <c r="M427" i="32"/>
  <c r="L427" i="32"/>
  <c r="N427" i="32" s="1"/>
  <c r="K427" i="32"/>
  <c r="J427" i="32"/>
  <c r="H427" i="32"/>
  <c r="G427" i="32"/>
  <c r="I427" i="32" s="1"/>
  <c r="F427" i="32"/>
  <c r="E427" i="32"/>
  <c r="M426" i="32"/>
  <c r="L426" i="32"/>
  <c r="N426" i="32" s="1"/>
  <c r="K426" i="32"/>
  <c r="J426" i="32"/>
  <c r="H426" i="32"/>
  <c r="G426" i="32"/>
  <c r="F426" i="32"/>
  <c r="E426" i="32"/>
  <c r="M425" i="32"/>
  <c r="L425" i="32"/>
  <c r="K425" i="32"/>
  <c r="J425" i="32"/>
  <c r="H425" i="32"/>
  <c r="G425" i="32"/>
  <c r="F425" i="32"/>
  <c r="E425" i="32"/>
  <c r="M424" i="32"/>
  <c r="L424" i="32"/>
  <c r="K424" i="32"/>
  <c r="J424" i="32"/>
  <c r="H424" i="32"/>
  <c r="G424" i="32"/>
  <c r="F424" i="32"/>
  <c r="E424" i="32"/>
  <c r="M423" i="32"/>
  <c r="L423" i="32"/>
  <c r="N423" i="32" s="1"/>
  <c r="K423" i="32"/>
  <c r="J423" i="32"/>
  <c r="H423" i="32"/>
  <c r="G423" i="32"/>
  <c r="F423" i="32"/>
  <c r="E423" i="32"/>
  <c r="M422" i="32"/>
  <c r="L422" i="32"/>
  <c r="K422" i="32"/>
  <c r="J422" i="32"/>
  <c r="H422" i="32"/>
  <c r="G422" i="32"/>
  <c r="F422" i="32"/>
  <c r="E422" i="32"/>
  <c r="M421" i="32"/>
  <c r="L421" i="32"/>
  <c r="K421" i="32"/>
  <c r="J421" i="32"/>
  <c r="H421" i="32"/>
  <c r="G421" i="32"/>
  <c r="F421" i="32"/>
  <c r="E421" i="32"/>
  <c r="M420" i="32"/>
  <c r="L420" i="32"/>
  <c r="K420" i="32"/>
  <c r="J420" i="32"/>
  <c r="H420" i="32"/>
  <c r="G420" i="32"/>
  <c r="F420" i="32"/>
  <c r="E420" i="32"/>
  <c r="M419" i="32"/>
  <c r="L419" i="32"/>
  <c r="N419" i="32" s="1"/>
  <c r="K419" i="32"/>
  <c r="J419" i="32"/>
  <c r="H419" i="32"/>
  <c r="G419" i="32"/>
  <c r="I419" i="32" s="1"/>
  <c r="F419" i="32"/>
  <c r="E419" i="32"/>
  <c r="M418" i="32"/>
  <c r="L418" i="32"/>
  <c r="N418" i="32" s="1"/>
  <c r="K418" i="32"/>
  <c r="J418" i="32"/>
  <c r="H418" i="32"/>
  <c r="G418" i="32"/>
  <c r="F418" i="32"/>
  <c r="E418" i="32"/>
  <c r="M417" i="32"/>
  <c r="L417" i="32"/>
  <c r="K417" i="32"/>
  <c r="J417" i="32"/>
  <c r="H417" i="32"/>
  <c r="G417" i="32"/>
  <c r="F417" i="32"/>
  <c r="E417" i="32"/>
  <c r="M416" i="32"/>
  <c r="L416" i="32"/>
  <c r="K416" i="32"/>
  <c r="J416" i="32"/>
  <c r="H416" i="32"/>
  <c r="G416" i="32"/>
  <c r="F416" i="32"/>
  <c r="E416" i="32"/>
  <c r="M415" i="32"/>
  <c r="L415" i="32"/>
  <c r="N415" i="32" s="1"/>
  <c r="K415" i="32"/>
  <c r="J415" i="32"/>
  <c r="H415" i="32"/>
  <c r="G415" i="32"/>
  <c r="I415" i="32" s="1"/>
  <c r="F415" i="32"/>
  <c r="E415" i="32"/>
  <c r="M414" i="32"/>
  <c r="L414" i="32"/>
  <c r="N414" i="32" s="1"/>
  <c r="K414" i="32"/>
  <c r="J414" i="32"/>
  <c r="H414" i="32"/>
  <c r="G414" i="32"/>
  <c r="F414" i="32"/>
  <c r="E414" i="32"/>
  <c r="M413" i="32"/>
  <c r="L413" i="32"/>
  <c r="N413" i="32" s="1"/>
  <c r="K413" i="32"/>
  <c r="J413" i="32"/>
  <c r="H413" i="32"/>
  <c r="G413" i="32"/>
  <c r="I413" i="32" s="1"/>
  <c r="F413" i="32"/>
  <c r="E413" i="32"/>
  <c r="E475" i="32" s="1"/>
  <c r="E103" i="40" s="1"/>
  <c r="M406" i="32"/>
  <c r="L406" i="32"/>
  <c r="N406" i="32" s="1"/>
  <c r="K406" i="32"/>
  <c r="J406" i="32"/>
  <c r="H406" i="32"/>
  <c r="G406" i="32"/>
  <c r="I406" i="32" s="1"/>
  <c r="F406" i="32"/>
  <c r="E406" i="32"/>
  <c r="M405" i="32"/>
  <c r="L405" i="32"/>
  <c r="N405" i="32" s="1"/>
  <c r="K405" i="32"/>
  <c r="J405" i="32"/>
  <c r="H405" i="32"/>
  <c r="G405" i="32"/>
  <c r="I405" i="32" s="1"/>
  <c r="F405" i="32"/>
  <c r="E405" i="32"/>
  <c r="M404" i="32"/>
  <c r="L404" i="32"/>
  <c r="N404" i="32" s="1"/>
  <c r="K404" i="32"/>
  <c r="J404" i="32"/>
  <c r="H404" i="32"/>
  <c r="G404" i="32"/>
  <c r="I404" i="32" s="1"/>
  <c r="F404" i="32"/>
  <c r="E404" i="32"/>
  <c r="M403" i="32"/>
  <c r="L403" i="32"/>
  <c r="N403" i="32" s="1"/>
  <c r="K403" i="32"/>
  <c r="J403" i="32"/>
  <c r="H403" i="32"/>
  <c r="G403" i="32"/>
  <c r="F403" i="32"/>
  <c r="E403" i="32"/>
  <c r="M402" i="32"/>
  <c r="L402" i="32"/>
  <c r="K402" i="32"/>
  <c r="J402" i="32"/>
  <c r="H402" i="32"/>
  <c r="G402" i="32"/>
  <c r="F402" i="32"/>
  <c r="E402" i="32"/>
  <c r="M401" i="32"/>
  <c r="L401" i="32"/>
  <c r="K401" i="32"/>
  <c r="J401" i="32"/>
  <c r="H401" i="32"/>
  <c r="G401" i="32"/>
  <c r="I401" i="32" s="1"/>
  <c r="F401" i="32"/>
  <c r="E401" i="32"/>
  <c r="M400" i="32"/>
  <c r="L400" i="32"/>
  <c r="K400" i="32"/>
  <c r="J400" i="32"/>
  <c r="H400" i="32"/>
  <c r="G400" i="32"/>
  <c r="F400" i="32"/>
  <c r="E400" i="32"/>
  <c r="M399" i="32"/>
  <c r="L399" i="32"/>
  <c r="K399" i="32"/>
  <c r="J399" i="32"/>
  <c r="H399" i="32"/>
  <c r="G399" i="32"/>
  <c r="F399" i="32"/>
  <c r="E399" i="32"/>
  <c r="M398" i="32"/>
  <c r="L398" i="32"/>
  <c r="K398" i="32"/>
  <c r="J398" i="32"/>
  <c r="H398" i="32"/>
  <c r="G398" i="32"/>
  <c r="F398" i="32"/>
  <c r="E398" i="32"/>
  <c r="M397" i="32"/>
  <c r="L397" i="32"/>
  <c r="K397" i="32"/>
  <c r="J397" i="32"/>
  <c r="H397" i="32"/>
  <c r="G397" i="32"/>
  <c r="F397" i="32"/>
  <c r="E397" i="32"/>
  <c r="M396" i="32"/>
  <c r="L396" i="32"/>
  <c r="K396" i="32"/>
  <c r="J396" i="32"/>
  <c r="H396" i="32"/>
  <c r="G396" i="32"/>
  <c r="F396" i="32"/>
  <c r="E396" i="32"/>
  <c r="M395" i="32"/>
  <c r="L395" i="32"/>
  <c r="K395" i="32"/>
  <c r="J395" i="32"/>
  <c r="H395" i="32"/>
  <c r="G395" i="32"/>
  <c r="F395" i="32"/>
  <c r="E395" i="32"/>
  <c r="M394" i="32"/>
  <c r="L394" i="32"/>
  <c r="K394" i="32"/>
  <c r="J394" i="32"/>
  <c r="H394" i="32"/>
  <c r="G394" i="32"/>
  <c r="F394" i="32"/>
  <c r="E394" i="32"/>
  <c r="M393" i="32"/>
  <c r="L393" i="32"/>
  <c r="K393" i="32"/>
  <c r="J393" i="32"/>
  <c r="H393" i="32"/>
  <c r="I393" i="32" s="1"/>
  <c r="G393" i="32"/>
  <c r="F393" i="32"/>
  <c r="E393" i="32"/>
  <c r="M392" i="32"/>
  <c r="L392" i="32"/>
  <c r="K392" i="32"/>
  <c r="J392" i="32"/>
  <c r="H392" i="32"/>
  <c r="G392" i="32"/>
  <c r="F392" i="32"/>
  <c r="E392" i="32"/>
  <c r="M391" i="32"/>
  <c r="L391" i="32"/>
  <c r="K391" i="32"/>
  <c r="J391" i="32"/>
  <c r="H391" i="32"/>
  <c r="G391" i="32"/>
  <c r="F391" i="32"/>
  <c r="E391" i="32"/>
  <c r="M390" i="32"/>
  <c r="L390" i="32"/>
  <c r="K390" i="32"/>
  <c r="J390" i="32"/>
  <c r="H390" i="32"/>
  <c r="G390" i="32"/>
  <c r="F390" i="32"/>
  <c r="E390" i="32"/>
  <c r="M389" i="32"/>
  <c r="L389" i="32"/>
  <c r="K389" i="32"/>
  <c r="J389" i="32"/>
  <c r="H389" i="32"/>
  <c r="G389" i="32"/>
  <c r="F389" i="32"/>
  <c r="E389" i="32"/>
  <c r="M388" i="32"/>
  <c r="L388" i="32"/>
  <c r="K388" i="32"/>
  <c r="J388" i="32"/>
  <c r="H388" i="32"/>
  <c r="G388" i="32"/>
  <c r="F388" i="32"/>
  <c r="E388" i="32"/>
  <c r="M387" i="32"/>
  <c r="L387" i="32"/>
  <c r="K387" i="32"/>
  <c r="J387" i="32"/>
  <c r="H387" i="32"/>
  <c r="G387" i="32"/>
  <c r="F387" i="32"/>
  <c r="E387" i="32"/>
  <c r="M386" i="32"/>
  <c r="L386" i="32"/>
  <c r="K386" i="32"/>
  <c r="J386" i="32"/>
  <c r="H386" i="32"/>
  <c r="G386" i="32"/>
  <c r="F386" i="32"/>
  <c r="E386" i="32"/>
  <c r="M385" i="32"/>
  <c r="L385" i="32"/>
  <c r="K385" i="32"/>
  <c r="J385" i="32"/>
  <c r="H385" i="32"/>
  <c r="G385" i="32"/>
  <c r="F385" i="32"/>
  <c r="E385" i="32"/>
  <c r="M384" i="32"/>
  <c r="L384" i="32"/>
  <c r="K384" i="32"/>
  <c r="J384" i="32"/>
  <c r="H384" i="32"/>
  <c r="G384" i="32"/>
  <c r="F384" i="32"/>
  <c r="E384" i="32"/>
  <c r="M383" i="32"/>
  <c r="L383" i="32"/>
  <c r="K383" i="32"/>
  <c r="J383" i="32"/>
  <c r="H383" i="32"/>
  <c r="G383" i="32"/>
  <c r="F383" i="32"/>
  <c r="E383" i="32"/>
  <c r="M382" i="32"/>
  <c r="L382" i="32"/>
  <c r="K382" i="32"/>
  <c r="J382" i="32"/>
  <c r="H382" i="32"/>
  <c r="G382" i="32"/>
  <c r="F382" i="32"/>
  <c r="E382" i="32"/>
  <c r="M381" i="32"/>
  <c r="L381" i="32"/>
  <c r="K381" i="32"/>
  <c r="J381" i="32"/>
  <c r="H381" i="32"/>
  <c r="G381" i="32"/>
  <c r="F381" i="32"/>
  <c r="E381" i="32"/>
  <c r="M380" i="32"/>
  <c r="L380" i="32"/>
  <c r="K380" i="32"/>
  <c r="J380" i="32"/>
  <c r="H380" i="32"/>
  <c r="G380" i="32"/>
  <c r="F380" i="32"/>
  <c r="E380" i="32"/>
  <c r="M379" i="32"/>
  <c r="L379" i="32"/>
  <c r="K379" i="32"/>
  <c r="J379" i="32"/>
  <c r="H379" i="32"/>
  <c r="G379" i="32"/>
  <c r="F379" i="32"/>
  <c r="E379" i="32"/>
  <c r="M378" i="32"/>
  <c r="L378" i="32"/>
  <c r="K378" i="32"/>
  <c r="J378" i="32"/>
  <c r="H378" i="32"/>
  <c r="G378" i="32"/>
  <c r="F378" i="32"/>
  <c r="E378" i="32"/>
  <c r="M377" i="32"/>
  <c r="L377" i="32"/>
  <c r="K377" i="32"/>
  <c r="J377" i="32"/>
  <c r="H377" i="32"/>
  <c r="G377" i="32"/>
  <c r="F377" i="32"/>
  <c r="E377" i="32"/>
  <c r="M376" i="32"/>
  <c r="L376" i="32"/>
  <c r="K376" i="32"/>
  <c r="J376" i="32"/>
  <c r="H376" i="32"/>
  <c r="G376" i="32"/>
  <c r="F376" i="32"/>
  <c r="E376" i="32"/>
  <c r="M375" i="32"/>
  <c r="L375" i="32"/>
  <c r="K375" i="32"/>
  <c r="J375" i="32"/>
  <c r="H375" i="32"/>
  <c r="G375" i="32"/>
  <c r="F375" i="32"/>
  <c r="E375" i="32"/>
  <c r="M374" i="32"/>
  <c r="L374" i="32"/>
  <c r="K374" i="32"/>
  <c r="J374" i="32"/>
  <c r="H374" i="32"/>
  <c r="G374" i="32"/>
  <c r="F374" i="32"/>
  <c r="E374" i="32"/>
  <c r="M373" i="32"/>
  <c r="L373" i="32"/>
  <c r="K373" i="32"/>
  <c r="J373" i="32"/>
  <c r="H373" i="32"/>
  <c r="G373" i="32"/>
  <c r="F373" i="32"/>
  <c r="E373" i="32"/>
  <c r="M372" i="32"/>
  <c r="L372" i="32"/>
  <c r="K372" i="32"/>
  <c r="J372" i="32"/>
  <c r="H372" i="32"/>
  <c r="G372" i="32"/>
  <c r="F372" i="32"/>
  <c r="E372" i="32"/>
  <c r="M371" i="32"/>
  <c r="L371" i="32"/>
  <c r="K371" i="32"/>
  <c r="J371" i="32"/>
  <c r="H371" i="32"/>
  <c r="G371" i="32"/>
  <c r="F371" i="32"/>
  <c r="E371" i="32"/>
  <c r="M370" i="32"/>
  <c r="L370" i="32"/>
  <c r="K370" i="32"/>
  <c r="J370" i="32"/>
  <c r="H370" i="32"/>
  <c r="G370" i="32"/>
  <c r="F370" i="32"/>
  <c r="E370" i="32"/>
  <c r="M369" i="32"/>
  <c r="L369" i="32"/>
  <c r="K369" i="32"/>
  <c r="J369" i="32"/>
  <c r="H369" i="32"/>
  <c r="G369" i="32"/>
  <c r="F369" i="32"/>
  <c r="E369" i="32"/>
  <c r="M368" i="32"/>
  <c r="L368" i="32"/>
  <c r="K368" i="32"/>
  <c r="J368" i="32"/>
  <c r="H368" i="32"/>
  <c r="G368" i="32"/>
  <c r="F368" i="32"/>
  <c r="E368" i="32"/>
  <c r="M367" i="32"/>
  <c r="L367" i="32"/>
  <c r="K367" i="32"/>
  <c r="J367" i="32"/>
  <c r="H367" i="32"/>
  <c r="G367" i="32"/>
  <c r="F367" i="32"/>
  <c r="E367" i="32"/>
  <c r="M366" i="32"/>
  <c r="L366" i="32"/>
  <c r="K366" i="32"/>
  <c r="J366" i="32"/>
  <c r="H366" i="32"/>
  <c r="G366" i="32"/>
  <c r="F366" i="32"/>
  <c r="E366" i="32"/>
  <c r="M365" i="32"/>
  <c r="L365" i="32"/>
  <c r="K365" i="32"/>
  <c r="J365" i="32"/>
  <c r="H365" i="32"/>
  <c r="G365" i="32"/>
  <c r="F365" i="32"/>
  <c r="E365" i="32"/>
  <c r="M364" i="32"/>
  <c r="L364" i="32"/>
  <c r="K364" i="32"/>
  <c r="J364" i="32"/>
  <c r="H364" i="32"/>
  <c r="G364" i="32"/>
  <c r="F364" i="32"/>
  <c r="E364" i="32"/>
  <c r="M363" i="32"/>
  <c r="L363" i="32"/>
  <c r="K363" i="32"/>
  <c r="J363" i="32"/>
  <c r="H363" i="32"/>
  <c r="I363" i="32" s="1"/>
  <c r="G363" i="32"/>
  <c r="F363" i="32"/>
  <c r="E363" i="32"/>
  <c r="M362" i="32"/>
  <c r="L362" i="32"/>
  <c r="K362" i="32"/>
  <c r="J362" i="32"/>
  <c r="H362" i="32"/>
  <c r="G362" i="32"/>
  <c r="F362" i="32"/>
  <c r="E362" i="32"/>
  <c r="M361" i="32"/>
  <c r="L361" i="32"/>
  <c r="K361" i="32"/>
  <c r="J361" i="32"/>
  <c r="I361" i="32"/>
  <c r="H361" i="32"/>
  <c r="G361" i="32"/>
  <c r="F361" i="32"/>
  <c r="E361" i="32"/>
  <c r="M360" i="32"/>
  <c r="L360" i="32"/>
  <c r="K360" i="32"/>
  <c r="J360" i="32"/>
  <c r="H360" i="32"/>
  <c r="G360" i="32"/>
  <c r="F360" i="32"/>
  <c r="E360" i="32"/>
  <c r="M359" i="32"/>
  <c r="L359" i="32"/>
  <c r="K359" i="32"/>
  <c r="J359" i="32"/>
  <c r="H359" i="32"/>
  <c r="G359" i="32"/>
  <c r="F359" i="32"/>
  <c r="E359" i="32"/>
  <c r="M358" i="32"/>
  <c r="L358" i="32"/>
  <c r="K358" i="32"/>
  <c r="J358" i="32"/>
  <c r="H358" i="32"/>
  <c r="G358" i="32"/>
  <c r="F358" i="32"/>
  <c r="E358" i="32"/>
  <c r="M357" i="32"/>
  <c r="L357" i="32"/>
  <c r="K357" i="32"/>
  <c r="J357" i="32"/>
  <c r="H357" i="32"/>
  <c r="G357" i="32"/>
  <c r="F357" i="32"/>
  <c r="E357" i="32"/>
  <c r="M356" i="32"/>
  <c r="L356" i="32"/>
  <c r="K356" i="32"/>
  <c r="J356" i="32"/>
  <c r="H356" i="32"/>
  <c r="G356" i="32"/>
  <c r="F356" i="32"/>
  <c r="E356" i="32"/>
  <c r="M355" i="32"/>
  <c r="L355" i="32"/>
  <c r="K355" i="32"/>
  <c r="J355" i="32"/>
  <c r="H355" i="32"/>
  <c r="G355" i="32"/>
  <c r="F355" i="32"/>
  <c r="E355" i="32"/>
  <c r="M354" i="32"/>
  <c r="L354" i="32"/>
  <c r="K354" i="32"/>
  <c r="J354" i="32"/>
  <c r="H354" i="32"/>
  <c r="G354" i="32"/>
  <c r="F354" i="32"/>
  <c r="E354" i="32"/>
  <c r="M353" i="32"/>
  <c r="L353" i="32"/>
  <c r="K353" i="32"/>
  <c r="J353" i="32"/>
  <c r="H353" i="32"/>
  <c r="G353" i="32"/>
  <c r="F353" i="32"/>
  <c r="E353" i="32"/>
  <c r="M352" i="32"/>
  <c r="L352" i="32"/>
  <c r="K352" i="32"/>
  <c r="J352" i="32"/>
  <c r="H352" i="32"/>
  <c r="G352" i="32"/>
  <c r="F352" i="32"/>
  <c r="E352" i="32"/>
  <c r="M351" i="32"/>
  <c r="L351" i="32"/>
  <c r="K351" i="32"/>
  <c r="J351" i="32"/>
  <c r="H351" i="32"/>
  <c r="G351" i="32"/>
  <c r="F351" i="32"/>
  <c r="E351" i="32"/>
  <c r="M350" i="32"/>
  <c r="L350" i="32"/>
  <c r="K350" i="32"/>
  <c r="J350" i="32"/>
  <c r="H350" i="32"/>
  <c r="G350" i="32"/>
  <c r="F350" i="32"/>
  <c r="E350" i="32"/>
  <c r="M349" i="32"/>
  <c r="L349" i="32"/>
  <c r="N349" i="32" s="1"/>
  <c r="K349" i="32"/>
  <c r="J349" i="32"/>
  <c r="H349" i="32"/>
  <c r="G349" i="32"/>
  <c r="I349" i="32" s="1"/>
  <c r="F349" i="32"/>
  <c r="E349" i="32"/>
  <c r="M348" i="32"/>
  <c r="L348" i="32"/>
  <c r="N348" i="32" s="1"/>
  <c r="K348" i="32"/>
  <c r="J348" i="32"/>
  <c r="H348" i="32"/>
  <c r="G348" i="32"/>
  <c r="I348" i="32" s="1"/>
  <c r="F348" i="32"/>
  <c r="E348" i="32"/>
  <c r="M347" i="32"/>
  <c r="L347" i="32"/>
  <c r="N347" i="32" s="1"/>
  <c r="K347" i="32"/>
  <c r="J347" i="32"/>
  <c r="H347" i="32"/>
  <c r="G347" i="32"/>
  <c r="F347" i="32"/>
  <c r="E347" i="32"/>
  <c r="M346" i="32"/>
  <c r="L346" i="32"/>
  <c r="K346" i="32"/>
  <c r="J346" i="32"/>
  <c r="H346" i="32"/>
  <c r="G346" i="32"/>
  <c r="F346" i="32"/>
  <c r="E346" i="32"/>
  <c r="M345" i="32"/>
  <c r="L345" i="32"/>
  <c r="K345" i="32"/>
  <c r="J345" i="32"/>
  <c r="H345" i="32"/>
  <c r="G345" i="32"/>
  <c r="I345" i="32" s="1"/>
  <c r="F345" i="32"/>
  <c r="E345" i="32"/>
  <c r="M338" i="32"/>
  <c r="L338" i="32"/>
  <c r="N338" i="32" s="1"/>
  <c r="K338" i="32"/>
  <c r="J338" i="32"/>
  <c r="H338" i="32"/>
  <c r="G338" i="32"/>
  <c r="I338" i="32" s="1"/>
  <c r="F338" i="32"/>
  <c r="E338" i="32"/>
  <c r="M337" i="32"/>
  <c r="L337" i="32"/>
  <c r="N337" i="32" s="1"/>
  <c r="K337" i="32"/>
  <c r="J337" i="32"/>
  <c r="H337" i="32"/>
  <c r="G337" i="32"/>
  <c r="I337" i="32" s="1"/>
  <c r="F337" i="32"/>
  <c r="E337" i="32"/>
  <c r="M336" i="32"/>
  <c r="L336" i="32"/>
  <c r="N336" i="32" s="1"/>
  <c r="K336" i="32"/>
  <c r="J336" i="32"/>
  <c r="H336" i="32"/>
  <c r="G336" i="32"/>
  <c r="I336" i="32" s="1"/>
  <c r="F336" i="32"/>
  <c r="E336" i="32"/>
  <c r="M335" i="32"/>
  <c r="L335" i="32"/>
  <c r="N335" i="32" s="1"/>
  <c r="K335" i="32"/>
  <c r="J335" i="32"/>
  <c r="H335" i="32"/>
  <c r="G335" i="32"/>
  <c r="F335" i="32"/>
  <c r="E335" i="32"/>
  <c r="M334" i="32"/>
  <c r="L334" i="32"/>
  <c r="N334" i="32" s="1"/>
  <c r="K334" i="32"/>
  <c r="J334" i="32"/>
  <c r="H334" i="32"/>
  <c r="G334" i="32"/>
  <c r="F334" i="32"/>
  <c r="E334" i="32"/>
  <c r="M333" i="32"/>
  <c r="L333" i="32"/>
  <c r="K333" i="32"/>
  <c r="J333" i="32"/>
  <c r="H333" i="32"/>
  <c r="G333" i="32"/>
  <c r="F333" i="32"/>
  <c r="E333" i="32"/>
  <c r="M332" i="32"/>
  <c r="L332" i="32"/>
  <c r="K332" i="32"/>
  <c r="J332" i="32"/>
  <c r="H332" i="32"/>
  <c r="G332" i="32"/>
  <c r="F332" i="32"/>
  <c r="E332" i="32"/>
  <c r="M331" i="32"/>
  <c r="L331" i="32"/>
  <c r="K331" i="32"/>
  <c r="J331" i="32"/>
  <c r="H331" i="32"/>
  <c r="G331" i="32"/>
  <c r="F331" i="32"/>
  <c r="E331" i="32"/>
  <c r="M330" i="32"/>
  <c r="L330" i="32"/>
  <c r="N330" i="32" s="1"/>
  <c r="K330" i="32"/>
  <c r="J330" i="32"/>
  <c r="H330" i="32"/>
  <c r="G330" i="32"/>
  <c r="I330" i="32" s="1"/>
  <c r="F330" i="32"/>
  <c r="E330" i="32"/>
  <c r="M329" i="32"/>
  <c r="L329" i="32"/>
  <c r="N329" i="32" s="1"/>
  <c r="K329" i="32"/>
  <c r="J329" i="32"/>
  <c r="H329" i="32"/>
  <c r="G329" i="32"/>
  <c r="I329" i="32" s="1"/>
  <c r="F329" i="32"/>
  <c r="E329" i="32"/>
  <c r="M328" i="32"/>
  <c r="L328" i="32"/>
  <c r="N328" i="32" s="1"/>
  <c r="K328" i="32"/>
  <c r="J328" i="32"/>
  <c r="H328" i="32"/>
  <c r="G328" i="32"/>
  <c r="I328" i="32" s="1"/>
  <c r="F328" i="32"/>
  <c r="E328" i="32"/>
  <c r="M327" i="32"/>
  <c r="L327" i="32"/>
  <c r="N327" i="32" s="1"/>
  <c r="K327" i="32"/>
  <c r="J327" i="32"/>
  <c r="H327" i="32"/>
  <c r="G327" i="32"/>
  <c r="F327" i="32"/>
  <c r="E327" i="32"/>
  <c r="M326" i="32"/>
  <c r="L326" i="32"/>
  <c r="K326" i="32"/>
  <c r="J326" i="32"/>
  <c r="H326" i="32"/>
  <c r="G326" i="32"/>
  <c r="F326" i="32"/>
  <c r="E326" i="32"/>
  <c r="M325" i="32"/>
  <c r="L325" i="32"/>
  <c r="K325" i="32"/>
  <c r="J325" i="32"/>
  <c r="H325" i="32"/>
  <c r="G325" i="32"/>
  <c r="F325" i="32"/>
  <c r="E325" i="32"/>
  <c r="M324" i="32"/>
  <c r="L324" i="32"/>
  <c r="K324" i="32"/>
  <c r="J324" i="32"/>
  <c r="H324" i="32"/>
  <c r="G324" i="32"/>
  <c r="F324" i="32"/>
  <c r="E324" i="32"/>
  <c r="M323" i="32"/>
  <c r="L323" i="32"/>
  <c r="K323" i="32"/>
  <c r="J323" i="32"/>
  <c r="H323" i="32"/>
  <c r="G323" i="32"/>
  <c r="F323" i="32"/>
  <c r="E323" i="32"/>
  <c r="M322" i="32"/>
  <c r="L322" i="32"/>
  <c r="N322" i="32" s="1"/>
  <c r="K322" i="32"/>
  <c r="J322" i="32"/>
  <c r="H322" i="32"/>
  <c r="G322" i="32"/>
  <c r="I322" i="32" s="1"/>
  <c r="F322" i="32"/>
  <c r="E322" i="32"/>
  <c r="M321" i="32"/>
  <c r="L321" i="32"/>
  <c r="N321" i="32" s="1"/>
  <c r="K321" i="32"/>
  <c r="J321" i="32"/>
  <c r="H321" i="32"/>
  <c r="G321" i="32"/>
  <c r="I321" i="32" s="1"/>
  <c r="F321" i="32"/>
  <c r="E321" i="32"/>
  <c r="M320" i="32"/>
  <c r="L320" i="32"/>
  <c r="N320" i="32" s="1"/>
  <c r="K320" i="32"/>
  <c r="J320" i="32"/>
  <c r="H320" i="32"/>
  <c r="G320" i="32"/>
  <c r="I320" i="32" s="1"/>
  <c r="F320" i="32"/>
  <c r="E320" i="32"/>
  <c r="M319" i="32"/>
  <c r="L319" i="32"/>
  <c r="N319" i="32" s="1"/>
  <c r="K319" i="32"/>
  <c r="J319" i="32"/>
  <c r="H319" i="32"/>
  <c r="G319" i="32"/>
  <c r="F319" i="32"/>
  <c r="E319" i="32"/>
  <c r="M318" i="32"/>
  <c r="L318" i="32"/>
  <c r="N318" i="32" s="1"/>
  <c r="K318" i="32"/>
  <c r="J318" i="32"/>
  <c r="H318" i="32"/>
  <c r="G318" i="32"/>
  <c r="F318" i="32"/>
  <c r="E318" i="32"/>
  <c r="M317" i="32"/>
  <c r="L317" i="32"/>
  <c r="K317" i="32"/>
  <c r="J317" i="32"/>
  <c r="H317" i="32"/>
  <c r="G317" i="32"/>
  <c r="F317" i="32"/>
  <c r="E317" i="32"/>
  <c r="M316" i="32"/>
  <c r="L316" i="32"/>
  <c r="K316" i="32"/>
  <c r="J316" i="32"/>
  <c r="H316" i="32"/>
  <c r="G316" i="32"/>
  <c r="F316" i="32"/>
  <c r="E316" i="32"/>
  <c r="M315" i="32"/>
  <c r="L315" i="32"/>
  <c r="K315" i="32"/>
  <c r="J315" i="32"/>
  <c r="H315" i="32"/>
  <c r="G315" i="32"/>
  <c r="F315" i="32"/>
  <c r="E315" i="32"/>
  <c r="M314" i="32"/>
  <c r="L314" i="32"/>
  <c r="N314" i="32" s="1"/>
  <c r="K314" i="32"/>
  <c r="J314" i="32"/>
  <c r="H314" i="32"/>
  <c r="G314" i="32"/>
  <c r="I314" i="32" s="1"/>
  <c r="F314" i="32"/>
  <c r="E314" i="32"/>
  <c r="M313" i="32"/>
  <c r="L313" i="32"/>
  <c r="N313" i="32" s="1"/>
  <c r="K313" i="32"/>
  <c r="J313" i="32"/>
  <c r="H313" i="32"/>
  <c r="G313" i="32"/>
  <c r="I313" i="32" s="1"/>
  <c r="F313" i="32"/>
  <c r="E313" i="32"/>
  <c r="M312" i="32"/>
  <c r="L312" i="32"/>
  <c r="N312" i="32" s="1"/>
  <c r="K312" i="32"/>
  <c r="J312" i="32"/>
  <c r="H312" i="32"/>
  <c r="G312" i="32"/>
  <c r="I312" i="32" s="1"/>
  <c r="F312" i="32"/>
  <c r="E312" i="32"/>
  <c r="M311" i="32"/>
  <c r="L311" i="32"/>
  <c r="N311" i="32" s="1"/>
  <c r="K311" i="32"/>
  <c r="J311" i="32"/>
  <c r="H311" i="32"/>
  <c r="G311" i="32"/>
  <c r="F311" i="32"/>
  <c r="E311" i="32"/>
  <c r="M310" i="32"/>
  <c r="L310" i="32"/>
  <c r="K310" i="32"/>
  <c r="J310" i="32"/>
  <c r="H310" i="32"/>
  <c r="G310" i="32"/>
  <c r="F310" i="32"/>
  <c r="E310" i="32"/>
  <c r="M309" i="32"/>
  <c r="L309" i="32"/>
  <c r="K309" i="32"/>
  <c r="J309" i="32"/>
  <c r="H309" i="32"/>
  <c r="G309" i="32"/>
  <c r="F309" i="32"/>
  <c r="E309" i="32"/>
  <c r="M308" i="32"/>
  <c r="L308" i="32"/>
  <c r="K308" i="32"/>
  <c r="J308" i="32"/>
  <c r="H308" i="32"/>
  <c r="G308" i="32"/>
  <c r="F308" i="32"/>
  <c r="E308" i="32"/>
  <c r="M307" i="32"/>
  <c r="L307" i="32"/>
  <c r="K307" i="32"/>
  <c r="J307" i="32"/>
  <c r="H307" i="32"/>
  <c r="G307" i="32"/>
  <c r="F307" i="32"/>
  <c r="E307" i="32"/>
  <c r="M306" i="32"/>
  <c r="L306" i="32"/>
  <c r="N306" i="32" s="1"/>
  <c r="K306" i="32"/>
  <c r="J306" i="32"/>
  <c r="H306" i="32"/>
  <c r="G306" i="32"/>
  <c r="I306" i="32" s="1"/>
  <c r="F306" i="32"/>
  <c r="E306" i="32"/>
  <c r="M305" i="32"/>
  <c r="L305" i="32"/>
  <c r="N305" i="32" s="1"/>
  <c r="K305" i="32"/>
  <c r="J305" i="32"/>
  <c r="H305" i="32"/>
  <c r="G305" i="32"/>
  <c r="I305" i="32" s="1"/>
  <c r="F305" i="32"/>
  <c r="E305" i="32"/>
  <c r="M304" i="32"/>
  <c r="L304" i="32"/>
  <c r="N304" i="32" s="1"/>
  <c r="K304" i="32"/>
  <c r="J304" i="32"/>
  <c r="H304" i="32"/>
  <c r="G304" i="32"/>
  <c r="I304" i="32" s="1"/>
  <c r="F304" i="32"/>
  <c r="E304" i="32"/>
  <c r="M303" i="32"/>
  <c r="L303" i="32"/>
  <c r="N303" i="32" s="1"/>
  <c r="K303" i="32"/>
  <c r="J303" i="32"/>
  <c r="H303" i="32"/>
  <c r="G303" i="32"/>
  <c r="F303" i="32"/>
  <c r="E303" i="32"/>
  <c r="M302" i="32"/>
  <c r="L302" i="32"/>
  <c r="N302" i="32" s="1"/>
  <c r="K302" i="32"/>
  <c r="J302" i="32"/>
  <c r="H302" i="32"/>
  <c r="G302" i="32"/>
  <c r="F302" i="32"/>
  <c r="E302" i="32"/>
  <c r="M301" i="32"/>
  <c r="L301" i="32"/>
  <c r="K301" i="32"/>
  <c r="J301" i="32"/>
  <c r="H301" i="32"/>
  <c r="G301" i="32"/>
  <c r="F301" i="32"/>
  <c r="E301" i="32"/>
  <c r="M300" i="32"/>
  <c r="L300" i="32"/>
  <c r="K300" i="32"/>
  <c r="J300" i="32"/>
  <c r="H300" i="32"/>
  <c r="G300" i="32"/>
  <c r="F300" i="32"/>
  <c r="E300" i="32"/>
  <c r="M299" i="32"/>
  <c r="L299" i="32"/>
  <c r="K299" i="32"/>
  <c r="J299" i="32"/>
  <c r="H299" i="32"/>
  <c r="G299" i="32"/>
  <c r="F299" i="32"/>
  <c r="E299" i="32"/>
  <c r="M298" i="32"/>
  <c r="N298" i="32" s="1"/>
  <c r="L298" i="32"/>
  <c r="K298" i="32"/>
  <c r="J298" i="32"/>
  <c r="H298" i="32"/>
  <c r="G298" i="32"/>
  <c r="F298" i="32"/>
  <c r="E298" i="32"/>
  <c r="M297" i="32"/>
  <c r="L297" i="32"/>
  <c r="K297" i="32"/>
  <c r="J297" i="32"/>
  <c r="H297" i="32"/>
  <c r="G297" i="32"/>
  <c r="F297" i="32"/>
  <c r="E297" i="32"/>
  <c r="M296" i="32"/>
  <c r="L296" i="32"/>
  <c r="K296" i="32"/>
  <c r="J296" i="32"/>
  <c r="H296" i="32"/>
  <c r="G296" i="32"/>
  <c r="F296" i="32"/>
  <c r="E296" i="32"/>
  <c r="M295" i="32"/>
  <c r="L295" i="32"/>
  <c r="K295" i="32"/>
  <c r="J295" i="32"/>
  <c r="H295" i="32"/>
  <c r="G295" i="32"/>
  <c r="F295" i="32"/>
  <c r="E295" i="32"/>
  <c r="M294" i="32"/>
  <c r="N294" i="32" s="1"/>
  <c r="L294" i="32"/>
  <c r="K294" i="32"/>
  <c r="J294" i="32"/>
  <c r="H294" i="32"/>
  <c r="G294" i="32"/>
  <c r="F294" i="32"/>
  <c r="E294" i="32"/>
  <c r="M293" i="32"/>
  <c r="L293" i="32"/>
  <c r="K293" i="32"/>
  <c r="J293" i="32"/>
  <c r="H293" i="32"/>
  <c r="G293" i="32"/>
  <c r="F293" i="32"/>
  <c r="E293" i="32"/>
  <c r="M292" i="32"/>
  <c r="L292" i="32"/>
  <c r="K292" i="32"/>
  <c r="J292" i="32"/>
  <c r="H292" i="32"/>
  <c r="G292" i="32"/>
  <c r="F292" i="32"/>
  <c r="E292" i="32"/>
  <c r="M291" i="32"/>
  <c r="L291" i="32"/>
  <c r="K291" i="32"/>
  <c r="J291" i="32"/>
  <c r="H291" i="32"/>
  <c r="I291" i="32" s="1"/>
  <c r="G291" i="32"/>
  <c r="F291" i="32"/>
  <c r="E291" i="32"/>
  <c r="M290" i="32"/>
  <c r="L290" i="32"/>
  <c r="K290" i="32"/>
  <c r="J290" i="32"/>
  <c r="H290" i="32"/>
  <c r="G290" i="32"/>
  <c r="F290" i="32"/>
  <c r="E290" i="32"/>
  <c r="M289" i="32"/>
  <c r="L289" i="32"/>
  <c r="K289" i="32"/>
  <c r="J289" i="32"/>
  <c r="H289" i="32"/>
  <c r="G289" i="32"/>
  <c r="F289" i="32"/>
  <c r="E289" i="32"/>
  <c r="M288" i="32"/>
  <c r="L288" i="32"/>
  <c r="K288" i="32"/>
  <c r="J288" i="32"/>
  <c r="H288" i="32"/>
  <c r="G288" i="32"/>
  <c r="F288" i="32"/>
  <c r="E288" i="32"/>
  <c r="M287" i="32"/>
  <c r="L287" i="32"/>
  <c r="K287" i="32"/>
  <c r="J287" i="32"/>
  <c r="H287" i="32"/>
  <c r="G287" i="32"/>
  <c r="F287" i="32"/>
  <c r="E287" i="32"/>
  <c r="N286" i="32"/>
  <c r="M286" i="32"/>
  <c r="L286" i="32"/>
  <c r="K286" i="32"/>
  <c r="J286" i="32"/>
  <c r="H286" i="32"/>
  <c r="G286" i="32"/>
  <c r="I286" i="32" s="1"/>
  <c r="F286" i="32"/>
  <c r="E286" i="32"/>
  <c r="M285" i="32"/>
  <c r="L285" i="32"/>
  <c r="N285" i="32" s="1"/>
  <c r="K285" i="32"/>
  <c r="J285" i="32"/>
  <c r="H285" i="32"/>
  <c r="G285" i="32"/>
  <c r="F285" i="32"/>
  <c r="E285" i="32"/>
  <c r="M284" i="32"/>
  <c r="L284" i="32"/>
  <c r="N284" i="32" s="1"/>
  <c r="K284" i="32"/>
  <c r="J284" i="32"/>
  <c r="H284" i="32"/>
  <c r="G284" i="32"/>
  <c r="I284" i="32" s="1"/>
  <c r="F284" i="32"/>
  <c r="E284" i="32"/>
  <c r="M283" i="32"/>
  <c r="L283" i="32"/>
  <c r="K283" i="32"/>
  <c r="J283" i="32"/>
  <c r="H283" i="32"/>
  <c r="G283" i="32"/>
  <c r="F283" i="32"/>
  <c r="E283" i="32"/>
  <c r="M282" i="32"/>
  <c r="N282" i="32" s="1"/>
  <c r="L282" i="32"/>
  <c r="K282" i="32"/>
  <c r="J282" i="32"/>
  <c r="H282" i="32"/>
  <c r="G282" i="32"/>
  <c r="F282" i="32"/>
  <c r="E282" i="32"/>
  <c r="M281" i="32"/>
  <c r="L281" i="32"/>
  <c r="K281" i="32"/>
  <c r="J281" i="32"/>
  <c r="H281" i="32"/>
  <c r="G281" i="32"/>
  <c r="F281" i="32"/>
  <c r="E281" i="32"/>
  <c r="M280" i="32"/>
  <c r="L280" i="32"/>
  <c r="K280" i="32"/>
  <c r="J280" i="32"/>
  <c r="H280" i="32"/>
  <c r="G280" i="32"/>
  <c r="F280" i="32"/>
  <c r="E280" i="32"/>
  <c r="M279" i="32"/>
  <c r="L279" i="32"/>
  <c r="K279" i="32"/>
  <c r="J279" i="32"/>
  <c r="H279" i="32"/>
  <c r="G279" i="32"/>
  <c r="F279" i="32"/>
  <c r="E279" i="32"/>
  <c r="M278" i="32"/>
  <c r="L278" i="32"/>
  <c r="K278" i="32"/>
  <c r="J278" i="32"/>
  <c r="H278" i="32"/>
  <c r="G278" i="32"/>
  <c r="F278" i="32"/>
  <c r="E278" i="32"/>
  <c r="M277" i="32"/>
  <c r="L277" i="32"/>
  <c r="K277" i="32"/>
  <c r="J277" i="32"/>
  <c r="H277" i="32"/>
  <c r="G277" i="32"/>
  <c r="F277" i="32"/>
  <c r="E277" i="32"/>
  <c r="M276" i="32"/>
  <c r="L276" i="32"/>
  <c r="K276" i="32"/>
  <c r="J276" i="32"/>
  <c r="H276" i="32"/>
  <c r="G276" i="32"/>
  <c r="F276" i="32"/>
  <c r="E276" i="32"/>
  <c r="M275" i="32"/>
  <c r="L275" i="32"/>
  <c r="K275" i="32"/>
  <c r="J275" i="32"/>
  <c r="H275" i="32"/>
  <c r="G275" i="32"/>
  <c r="F275" i="32"/>
  <c r="E275" i="32"/>
  <c r="M274" i="32"/>
  <c r="L274" i="32"/>
  <c r="K274" i="32"/>
  <c r="J274" i="32"/>
  <c r="H274" i="32"/>
  <c r="G274" i="32"/>
  <c r="F274" i="32"/>
  <c r="E274" i="32"/>
  <c r="M273" i="32"/>
  <c r="L273" i="32"/>
  <c r="K273" i="32"/>
  <c r="J273" i="32"/>
  <c r="H273" i="32"/>
  <c r="G273" i="32"/>
  <c r="F273" i="32"/>
  <c r="E273" i="32"/>
  <c r="M272" i="32"/>
  <c r="L272" i="32"/>
  <c r="K272" i="32"/>
  <c r="J272" i="32"/>
  <c r="H272" i="32"/>
  <c r="G272" i="32"/>
  <c r="F272" i="32"/>
  <c r="E272" i="32"/>
  <c r="M271" i="32"/>
  <c r="L271" i="32"/>
  <c r="K271" i="32"/>
  <c r="J271" i="32"/>
  <c r="H271" i="32"/>
  <c r="I271" i="32" s="1"/>
  <c r="G271" i="32"/>
  <c r="F271" i="32"/>
  <c r="E271" i="32"/>
  <c r="M270" i="32"/>
  <c r="L270" i="32"/>
  <c r="N270" i="32" s="1"/>
  <c r="K270" i="32"/>
  <c r="J270" i="32"/>
  <c r="H270" i="32"/>
  <c r="G270" i="32"/>
  <c r="I270" i="32" s="1"/>
  <c r="F270" i="32"/>
  <c r="E270" i="32"/>
  <c r="M269" i="32"/>
  <c r="L269" i="32"/>
  <c r="N269" i="32" s="1"/>
  <c r="K269" i="32"/>
  <c r="J269" i="32"/>
  <c r="H269" i="32"/>
  <c r="G269" i="32"/>
  <c r="I269" i="32" s="1"/>
  <c r="F269" i="32"/>
  <c r="E269" i="32"/>
  <c r="M268" i="32"/>
  <c r="L268" i="32"/>
  <c r="N268" i="32" s="1"/>
  <c r="K268" i="32"/>
  <c r="J268" i="32"/>
  <c r="H268" i="32"/>
  <c r="G268" i="32"/>
  <c r="I268" i="32" s="1"/>
  <c r="F268" i="32"/>
  <c r="E268" i="32"/>
  <c r="M267" i="32"/>
  <c r="L267" i="32"/>
  <c r="N267" i="32" s="1"/>
  <c r="K267" i="32"/>
  <c r="J267" i="32"/>
  <c r="H267" i="32"/>
  <c r="G267" i="32"/>
  <c r="F267" i="32"/>
  <c r="E267" i="32"/>
  <c r="M266" i="32"/>
  <c r="L266" i="32"/>
  <c r="K266" i="32"/>
  <c r="J266" i="32"/>
  <c r="H266" i="32"/>
  <c r="G266" i="32"/>
  <c r="F266" i="32"/>
  <c r="E266" i="32"/>
  <c r="M265" i="32"/>
  <c r="L265" i="32"/>
  <c r="K265" i="32"/>
  <c r="J265" i="32"/>
  <c r="H265" i="32"/>
  <c r="G265" i="32"/>
  <c r="F265" i="32"/>
  <c r="E265" i="32"/>
  <c r="M264" i="32"/>
  <c r="L264" i="32"/>
  <c r="K264" i="32"/>
  <c r="J264" i="32"/>
  <c r="H264" i="32"/>
  <c r="G264" i="32"/>
  <c r="F264" i="32"/>
  <c r="E264" i="32"/>
  <c r="M263" i="32"/>
  <c r="L263" i="32"/>
  <c r="K263" i="32"/>
  <c r="J263" i="32"/>
  <c r="H263" i="32"/>
  <c r="G263" i="32"/>
  <c r="F263" i="32"/>
  <c r="E263" i="32"/>
  <c r="M262" i="32"/>
  <c r="L262" i="32"/>
  <c r="N262" i="32" s="1"/>
  <c r="K262" i="32"/>
  <c r="J262" i="32"/>
  <c r="H262" i="32"/>
  <c r="G262" i="32"/>
  <c r="I262" i="32" s="1"/>
  <c r="F262" i="32"/>
  <c r="E262" i="32"/>
  <c r="M261" i="32"/>
  <c r="L261" i="32"/>
  <c r="N261" i="32" s="1"/>
  <c r="K261" i="32"/>
  <c r="J261" i="32"/>
  <c r="H261" i="32"/>
  <c r="G261" i="32"/>
  <c r="I261" i="32" s="1"/>
  <c r="F261" i="32"/>
  <c r="E261" i="32"/>
  <c r="M260" i="32"/>
  <c r="L260" i="32"/>
  <c r="N260" i="32" s="1"/>
  <c r="K260" i="32"/>
  <c r="J260" i="32"/>
  <c r="H260" i="32"/>
  <c r="G260" i="32"/>
  <c r="I260" i="32" s="1"/>
  <c r="F260" i="32"/>
  <c r="E260" i="32"/>
  <c r="M259" i="32"/>
  <c r="L259" i="32"/>
  <c r="N259" i="32" s="1"/>
  <c r="K259" i="32"/>
  <c r="J259" i="32"/>
  <c r="H259" i="32"/>
  <c r="G259" i="32"/>
  <c r="I259" i="32" s="1"/>
  <c r="F259" i="32"/>
  <c r="E259" i="32"/>
  <c r="M258" i="32"/>
  <c r="L258" i="32"/>
  <c r="N258" i="32" s="1"/>
  <c r="K258" i="32"/>
  <c r="J258" i="32"/>
  <c r="H258" i="32"/>
  <c r="G258" i="32"/>
  <c r="F258" i="32"/>
  <c r="E258" i="32"/>
  <c r="M257" i="32"/>
  <c r="L257" i="32"/>
  <c r="K257" i="32"/>
  <c r="J257" i="32"/>
  <c r="H257" i="32"/>
  <c r="G257" i="32"/>
  <c r="F257" i="32"/>
  <c r="E257" i="32"/>
  <c r="I299" i="32" l="1"/>
  <c r="I307" i="32"/>
  <c r="N310" i="32"/>
  <c r="I395" i="32"/>
  <c r="N266" i="32"/>
  <c r="N274" i="32"/>
  <c r="N275" i="32"/>
  <c r="I276" i="32"/>
  <c r="N276" i="32"/>
  <c r="I277" i="32"/>
  <c r="N277" i="32"/>
  <c r="I278" i="32"/>
  <c r="N278" i="32"/>
  <c r="N283" i="32"/>
  <c r="I315" i="32"/>
  <c r="I323" i="32"/>
  <c r="N326" i="32"/>
  <c r="I350" i="32"/>
  <c r="N350" i="32"/>
  <c r="I353" i="32"/>
  <c r="N355" i="32"/>
  <c r="I356" i="32"/>
  <c r="N356" i="32"/>
  <c r="I357" i="32"/>
  <c r="N357" i="32"/>
  <c r="N358" i="32"/>
  <c r="I432" i="32"/>
  <c r="N433" i="32"/>
  <c r="I438" i="32"/>
  <c r="I456" i="32"/>
  <c r="I460" i="32"/>
  <c r="I462" i="32"/>
  <c r="N471" i="32"/>
  <c r="N493" i="32"/>
  <c r="I494" i="32"/>
  <c r="N494" i="32"/>
  <c r="N496" i="32"/>
  <c r="N497" i="32"/>
  <c r="I498" i="32"/>
  <c r="N498" i="32"/>
  <c r="N500" i="32"/>
  <c r="N501" i="32"/>
  <c r="I502" i="32"/>
  <c r="N502" i="32"/>
  <c r="N504" i="32"/>
  <c r="N505" i="32"/>
  <c r="I506" i="32"/>
  <c r="I287" i="32"/>
  <c r="I289" i="32"/>
  <c r="N289" i="32"/>
  <c r="I290" i="32"/>
  <c r="N290" i="32"/>
  <c r="N295" i="32"/>
  <c r="I296" i="32"/>
  <c r="N296" i="32"/>
  <c r="I297" i="32"/>
  <c r="N297" i="32"/>
  <c r="I298" i="32"/>
  <c r="I331" i="32"/>
  <c r="I369" i="32"/>
  <c r="N371" i="32"/>
  <c r="I372" i="32"/>
  <c r="N372" i="32"/>
  <c r="I373" i="32"/>
  <c r="N373" i="32"/>
  <c r="I374" i="32"/>
  <c r="N374" i="32"/>
  <c r="I375" i="32"/>
  <c r="I377" i="32"/>
  <c r="N379" i="32"/>
  <c r="I380" i="32"/>
  <c r="N380" i="32"/>
  <c r="I381" i="32"/>
  <c r="N381" i="32"/>
  <c r="I382" i="32"/>
  <c r="N382" i="32"/>
  <c r="I385" i="32"/>
  <c r="N387" i="32"/>
  <c r="I388" i="32"/>
  <c r="N388" i="32"/>
  <c r="I389" i="32"/>
  <c r="N389" i="32"/>
  <c r="I390" i="32"/>
  <c r="N390" i="32"/>
  <c r="E162" i="39"/>
  <c r="E127" i="40" s="1"/>
  <c r="O95" i="40"/>
  <c r="O60" i="41"/>
  <c r="O18" i="41"/>
  <c r="I67" i="41"/>
  <c r="I70" i="41" s="1"/>
  <c r="G70" i="41"/>
  <c r="O61" i="39"/>
  <c r="O62" i="39"/>
  <c r="O73" i="39"/>
  <c r="O138" i="39"/>
  <c r="O74" i="39"/>
  <c r="O104" i="39"/>
  <c r="O134" i="39"/>
  <c r="O44" i="39"/>
  <c r="O112" i="39"/>
  <c r="O79" i="39"/>
  <c r="O107" i="39"/>
  <c r="O38" i="39"/>
  <c r="O111" i="39"/>
  <c r="O156" i="39"/>
  <c r="O99" i="39"/>
  <c r="O14" i="39"/>
  <c r="O81" i="39"/>
  <c r="O127" i="39"/>
  <c r="O36" i="39"/>
  <c r="O106" i="39"/>
  <c r="O101" i="39"/>
  <c r="O42" i="39"/>
  <c r="O40" i="39"/>
  <c r="O66" i="39"/>
  <c r="O33" i="39"/>
  <c r="O98" i="39"/>
  <c r="O86" i="39"/>
  <c r="O53" i="39"/>
  <c r="O51" i="39"/>
  <c r="O49" i="39"/>
  <c r="O26" i="39"/>
  <c r="O137" i="39"/>
  <c r="O69" i="39"/>
  <c r="O16" i="39"/>
  <c r="O47" i="39"/>
  <c r="O113" i="39"/>
  <c r="O83" i="39"/>
  <c r="O75" i="39"/>
  <c r="O67" i="39"/>
  <c r="O15" i="39"/>
  <c r="O82" i="39"/>
  <c r="O78" i="39"/>
  <c r="O70" i="39"/>
  <c r="O65" i="39"/>
  <c r="O41" i="39"/>
  <c r="O85" i="39"/>
  <c r="O77" i="39"/>
  <c r="O32" i="39"/>
  <c r="O17" i="39"/>
  <c r="O136" i="39"/>
  <c r="O105" i="39"/>
  <c r="O102" i="39"/>
  <c r="O110" i="39"/>
  <c r="O31" i="39"/>
  <c r="O100" i="39"/>
  <c r="O108" i="39"/>
  <c r="O22" i="39"/>
  <c r="G162" i="39"/>
  <c r="G127" i="40" s="1"/>
  <c r="G134" i="40" s="1"/>
  <c r="O88" i="39"/>
  <c r="O80" i="39"/>
  <c r="O72" i="39"/>
  <c r="O64" i="39"/>
  <c r="O84" i="39"/>
  <c r="O76" i="39"/>
  <c r="O68" i="39"/>
  <c r="O45" i="39"/>
  <c r="O37" i="39"/>
  <c r="O29" i="39"/>
  <c r="N160" i="39"/>
  <c r="N126" i="40" s="1"/>
  <c r="O140" i="39"/>
  <c r="O71" i="39"/>
  <c r="O43" i="39"/>
  <c r="O135" i="39"/>
  <c r="O27" i="39"/>
  <c r="O89" i="39"/>
  <c r="O87" i="39"/>
  <c r="O63" i="39"/>
  <c r="O12" i="39"/>
  <c r="O30" i="39"/>
  <c r="O24" i="39"/>
  <c r="O18" i="39"/>
  <c r="O139" i="39"/>
  <c r="O23" i="39"/>
  <c r="I142" i="39"/>
  <c r="I125" i="40" s="1"/>
  <c r="O97" i="39"/>
  <c r="O109" i="39"/>
  <c r="O13" i="39"/>
  <c r="O39" i="39"/>
  <c r="O54" i="39"/>
  <c r="O52" i="39"/>
  <c r="O50" i="39"/>
  <c r="O48" i="39"/>
  <c r="O25" i="39"/>
  <c r="O20" i="39"/>
  <c r="O133" i="39"/>
  <c r="M162" i="39"/>
  <c r="M127" i="40" s="1"/>
  <c r="M133" i="40" s="1"/>
  <c r="N115" i="39"/>
  <c r="N124" i="40" s="1"/>
  <c r="O158" i="39"/>
  <c r="O103" i="39"/>
  <c r="O35" i="39"/>
  <c r="O34" i="39"/>
  <c r="I115" i="39"/>
  <c r="I124" i="40" s="1"/>
  <c r="O19" i="39"/>
  <c r="I160" i="39"/>
  <c r="I126" i="40" s="1"/>
  <c r="O155" i="39"/>
  <c r="O46" i="39"/>
  <c r="J162" i="39"/>
  <c r="J127" i="40" s="1"/>
  <c r="J134" i="40" s="1"/>
  <c r="H162" i="39"/>
  <c r="H127" i="40" s="1"/>
  <c r="H133" i="40" s="1"/>
  <c r="O21" i="39"/>
  <c r="O28" i="39"/>
  <c r="K162" i="39"/>
  <c r="K127" i="40" s="1"/>
  <c r="K134" i="40" s="1"/>
  <c r="N92" i="39"/>
  <c r="N123" i="40" s="1"/>
  <c r="O157" i="39"/>
  <c r="F162" i="39"/>
  <c r="F127" i="40" s="1"/>
  <c r="F136" i="40" s="1"/>
  <c r="L162" i="39"/>
  <c r="L127" i="40" s="1"/>
  <c r="L134" i="40" s="1"/>
  <c r="I56" i="39"/>
  <c r="I122" i="40" s="1"/>
  <c r="N56" i="39"/>
  <c r="N122" i="40" s="1"/>
  <c r="N142" i="39"/>
  <c r="N125" i="40" s="1"/>
  <c r="I92" i="39"/>
  <c r="I123" i="40" s="1"/>
  <c r="E340" i="32"/>
  <c r="E101" i="40" s="1"/>
  <c r="I263" i="32"/>
  <c r="N263" i="32"/>
  <c r="I264" i="32"/>
  <c r="N264" i="32"/>
  <c r="I265" i="32"/>
  <c r="N265" i="32"/>
  <c r="I266" i="32"/>
  <c r="I275" i="32"/>
  <c r="I279" i="32"/>
  <c r="N279" i="32"/>
  <c r="I280" i="32"/>
  <c r="N280" i="32"/>
  <c r="I281" i="32"/>
  <c r="N281" i="32"/>
  <c r="I282" i="32"/>
  <c r="N291" i="32"/>
  <c r="I292" i="32"/>
  <c r="N292" i="32"/>
  <c r="I293" i="32"/>
  <c r="N293" i="32"/>
  <c r="I294" i="32"/>
  <c r="I303" i="32"/>
  <c r="N307" i="32"/>
  <c r="I308" i="32"/>
  <c r="N308" i="32"/>
  <c r="I309" i="32"/>
  <c r="N309" i="32"/>
  <c r="I310" i="32"/>
  <c r="I319" i="32"/>
  <c r="N323" i="32"/>
  <c r="I324" i="32"/>
  <c r="N324" i="32"/>
  <c r="I325" i="32"/>
  <c r="N325" i="32"/>
  <c r="I326" i="32"/>
  <c r="I335" i="32"/>
  <c r="I351" i="32"/>
  <c r="I371" i="32"/>
  <c r="I383" i="32"/>
  <c r="I403" i="32"/>
  <c r="N420" i="32"/>
  <c r="I421" i="32"/>
  <c r="N421" i="32"/>
  <c r="N422" i="32"/>
  <c r="I440" i="32"/>
  <c r="I446" i="32"/>
  <c r="I472" i="32"/>
  <c r="I495" i="32"/>
  <c r="I347" i="32"/>
  <c r="I358" i="32"/>
  <c r="I359" i="32"/>
  <c r="I379" i="32"/>
  <c r="I391" i="32"/>
  <c r="N391" i="32"/>
  <c r="I416" i="32"/>
  <c r="N417" i="32"/>
  <c r="N429" i="32"/>
  <c r="N430" i="32"/>
  <c r="I448" i="32"/>
  <c r="I452" i="32"/>
  <c r="N458" i="32"/>
  <c r="I459" i="32"/>
  <c r="N459" i="32"/>
  <c r="I461" i="32"/>
  <c r="N461" i="32"/>
  <c r="N462" i="32"/>
  <c r="I463" i="32"/>
  <c r="I499" i="32"/>
  <c r="I503" i="32"/>
  <c r="I257" i="32"/>
  <c r="N257" i="32"/>
  <c r="I267" i="32"/>
  <c r="N271" i="32"/>
  <c r="I272" i="32"/>
  <c r="N272" i="32"/>
  <c r="I273" i="32"/>
  <c r="N273" i="32"/>
  <c r="I274" i="32"/>
  <c r="I283" i="32"/>
  <c r="I295" i="32"/>
  <c r="N299" i="32"/>
  <c r="I300" i="32"/>
  <c r="N300" i="32"/>
  <c r="I301" i="32"/>
  <c r="N301" i="32"/>
  <c r="I302" i="32"/>
  <c r="I311" i="32"/>
  <c r="N315" i="32"/>
  <c r="I316" i="32"/>
  <c r="N316" i="32"/>
  <c r="I317" i="32"/>
  <c r="N317" i="32"/>
  <c r="I318" i="32"/>
  <c r="I327" i="32"/>
  <c r="N331" i="32"/>
  <c r="I332" i="32"/>
  <c r="N332" i="32"/>
  <c r="I333" i="32"/>
  <c r="N333" i="32"/>
  <c r="I334" i="32"/>
  <c r="I355" i="32"/>
  <c r="N363" i="32"/>
  <c r="I364" i="32"/>
  <c r="N364" i="32"/>
  <c r="I365" i="32"/>
  <c r="N365" i="32"/>
  <c r="I366" i="32"/>
  <c r="N366" i="32"/>
  <c r="I367" i="32"/>
  <c r="I387" i="32"/>
  <c r="N395" i="32"/>
  <c r="I396" i="32"/>
  <c r="N396" i="32"/>
  <c r="I397" i="32"/>
  <c r="N397" i="32"/>
  <c r="I398" i="32"/>
  <c r="N398" i="32"/>
  <c r="I399" i="32"/>
  <c r="N399" i="32"/>
  <c r="I400" i="32"/>
  <c r="I424" i="32"/>
  <c r="N425" i="32"/>
  <c r="N434" i="32"/>
  <c r="I435" i="32"/>
  <c r="N435" i="32"/>
  <c r="N436" i="32"/>
  <c r="I437" i="32"/>
  <c r="N437" i="32"/>
  <c r="N438" i="32"/>
  <c r="I439" i="32"/>
  <c r="N465" i="32"/>
  <c r="N466" i="32"/>
  <c r="I467" i="32"/>
  <c r="N467" i="32"/>
  <c r="N469" i="32"/>
  <c r="N470" i="32"/>
  <c r="I471" i="32"/>
  <c r="I285" i="32"/>
  <c r="E408" i="32"/>
  <c r="E102" i="40" s="1"/>
  <c r="N457" i="32"/>
  <c r="N287" i="32"/>
  <c r="I288" i="32"/>
  <c r="N288" i="32"/>
  <c r="N441" i="32"/>
  <c r="N473" i="32"/>
  <c r="I418" i="32"/>
  <c r="I426" i="32"/>
  <c r="I434" i="32"/>
  <c r="I442" i="32"/>
  <c r="I450" i="32"/>
  <c r="I458" i="32"/>
  <c r="N460" i="32"/>
  <c r="I466" i="32"/>
  <c r="N468" i="32"/>
  <c r="I469" i="32"/>
  <c r="I493" i="32"/>
  <c r="N495" i="32"/>
  <c r="I496" i="32"/>
  <c r="I501" i="32"/>
  <c r="N503" i="32"/>
  <c r="I504" i="32"/>
  <c r="N351" i="32"/>
  <c r="I352" i="32"/>
  <c r="N352" i="32"/>
  <c r="N359" i="32"/>
  <c r="I360" i="32"/>
  <c r="N360" i="32"/>
  <c r="N367" i="32"/>
  <c r="I368" i="32"/>
  <c r="N368" i="32"/>
  <c r="N375" i="32"/>
  <c r="I376" i="32"/>
  <c r="N376" i="32"/>
  <c r="N383" i="32"/>
  <c r="I384" i="32"/>
  <c r="N384" i="32"/>
  <c r="I392" i="32"/>
  <c r="N392" i="32"/>
  <c r="N400" i="32"/>
  <c r="I420" i="32"/>
  <c r="I423" i="32"/>
  <c r="I428" i="32"/>
  <c r="I431" i="32"/>
  <c r="I436" i="32"/>
  <c r="I444" i="32"/>
  <c r="N446" i="32"/>
  <c r="I447" i="32"/>
  <c r="I468" i="32"/>
  <c r="N345" i="32"/>
  <c r="I346" i="32"/>
  <c r="N346" i="32"/>
  <c r="N353" i="32"/>
  <c r="I354" i="32"/>
  <c r="N354" i="32"/>
  <c r="N361" i="32"/>
  <c r="I362" i="32"/>
  <c r="N362" i="32"/>
  <c r="N369" i="32"/>
  <c r="I370" i="32"/>
  <c r="N370" i="32"/>
  <c r="N377" i="32"/>
  <c r="I378" i="32"/>
  <c r="N378" i="32"/>
  <c r="N385" i="32"/>
  <c r="I386" i="32"/>
  <c r="N386" i="32"/>
  <c r="N393" i="32"/>
  <c r="I394" i="32"/>
  <c r="N394" i="32"/>
  <c r="N401" i="32"/>
  <c r="I402" i="32"/>
  <c r="N402" i="32"/>
  <c r="I414" i="32"/>
  <c r="N416" i="32"/>
  <c r="I417" i="32"/>
  <c r="I422" i="32"/>
  <c r="N424" i="32"/>
  <c r="I425" i="32"/>
  <c r="I430" i="32"/>
  <c r="N432" i="32"/>
  <c r="I433" i="32"/>
  <c r="N440" i="32"/>
  <c r="I441" i="32"/>
  <c r="N448" i="32"/>
  <c r="I449" i="32"/>
  <c r="I454" i="32"/>
  <c r="N456" i="32"/>
  <c r="I457" i="32"/>
  <c r="N464" i="32"/>
  <c r="I465" i="32"/>
  <c r="I470" i="32"/>
  <c r="N472" i="32"/>
  <c r="I473" i="32"/>
  <c r="I497" i="32"/>
  <c r="N499" i="32"/>
  <c r="I500" i="32"/>
  <c r="I505" i="32"/>
  <c r="N507" i="32"/>
  <c r="I522" i="32"/>
  <c r="N522" i="32"/>
  <c r="N528" i="32" s="1"/>
  <c r="N105" i="40" s="1"/>
  <c r="I258" i="32"/>
  <c r="I340" i="32" l="1"/>
  <c r="I101" i="40" s="1"/>
  <c r="E530" i="32"/>
  <c r="E106" i="40" s="1"/>
  <c r="K135" i="40"/>
  <c r="K132" i="40"/>
  <c r="F135" i="40"/>
  <c r="J133" i="40"/>
  <c r="G133" i="40"/>
  <c r="K136" i="40"/>
  <c r="H136" i="40"/>
  <c r="M135" i="40"/>
  <c r="H134" i="40"/>
  <c r="E136" i="40"/>
  <c r="E133" i="40"/>
  <c r="E134" i="40"/>
  <c r="E135" i="40"/>
  <c r="L133" i="40"/>
  <c r="G136" i="40"/>
  <c r="L135" i="40"/>
  <c r="F133" i="40"/>
  <c r="G132" i="40"/>
  <c r="K133" i="40"/>
  <c r="M132" i="40"/>
  <c r="M134" i="40"/>
  <c r="F132" i="40"/>
  <c r="G135" i="40"/>
  <c r="J132" i="40"/>
  <c r="M136" i="40"/>
  <c r="L136" i="40"/>
  <c r="F134" i="40"/>
  <c r="J136" i="40"/>
  <c r="H135" i="40"/>
  <c r="H132" i="40"/>
  <c r="L132" i="40"/>
  <c r="E132" i="40"/>
  <c r="J135" i="40"/>
  <c r="N67" i="41"/>
  <c r="O142" i="39"/>
  <c r="O125" i="40" s="1"/>
  <c r="O160" i="39"/>
  <c r="O126" i="40" s="1"/>
  <c r="O115" i="39"/>
  <c r="O124" i="40" s="1"/>
  <c r="I162" i="39"/>
  <c r="I127" i="40" s="1"/>
  <c r="I136" i="40" s="1"/>
  <c r="O92" i="39"/>
  <c r="O123" i="40" s="1"/>
  <c r="O56" i="39"/>
  <c r="O122" i="40" s="1"/>
  <c r="N162" i="39"/>
  <c r="N127" i="40" s="1"/>
  <c r="N132" i="40" s="1"/>
  <c r="D40" i="34"/>
  <c r="E40" i="34"/>
  <c r="F40" i="34"/>
  <c r="G40" i="34"/>
  <c r="H40" i="34"/>
  <c r="J40" i="34"/>
  <c r="K40" i="34"/>
  <c r="L40" i="34"/>
  <c r="M40" i="34"/>
  <c r="N40" i="34"/>
  <c r="O40" i="34"/>
  <c r="C40" i="34"/>
  <c r="N729" i="32"/>
  <c r="T162" i="34"/>
  <c r="T385" i="34"/>
  <c r="T42" i="34"/>
  <c r="T43" i="34"/>
  <c r="T386" i="34"/>
  <c r="T44" i="34"/>
  <c r="T163" i="34"/>
  <c r="T45" i="34"/>
  <c r="T164" i="34"/>
  <c r="T165" i="34"/>
  <c r="T46" i="34"/>
  <c r="T47" i="34"/>
  <c r="T387" i="34"/>
  <c r="T48" i="34"/>
  <c r="T166" i="34"/>
  <c r="T167" i="34"/>
  <c r="T49" i="34"/>
  <c r="T168" i="34"/>
  <c r="T169" i="34"/>
  <c r="T388" i="34"/>
  <c r="T50" i="34"/>
  <c r="T51" i="34"/>
  <c r="T389" i="34"/>
  <c r="T480" i="34"/>
  <c r="T390" i="34"/>
  <c r="T481" i="34"/>
  <c r="T52" i="34"/>
  <c r="T170" i="34"/>
  <c r="T391" i="34"/>
  <c r="T392" i="34"/>
  <c r="T393" i="34"/>
  <c r="T53" i="34"/>
  <c r="T54" i="34"/>
  <c r="T171" i="34"/>
  <c r="T172" i="34"/>
  <c r="T173" i="34"/>
  <c r="T394" i="34"/>
  <c r="T55" i="34"/>
  <c r="T395" i="34"/>
  <c r="T174" i="34"/>
  <c r="T396" i="34"/>
  <c r="T56" i="34"/>
  <c r="T175" i="34"/>
  <c r="T57" i="34"/>
  <c r="T397" i="34"/>
  <c r="T58" i="34"/>
  <c r="T59" i="34"/>
  <c r="T60" i="34"/>
  <c r="T176" i="34"/>
  <c r="T61" i="34"/>
  <c r="T177" i="34"/>
  <c r="T398" i="34"/>
  <c r="T178" i="34"/>
  <c r="T10" i="34"/>
  <c r="T62" i="34"/>
  <c r="T63" i="34"/>
  <c r="T150" i="34"/>
  <c r="T179" i="34"/>
  <c r="T180" i="34"/>
  <c r="T399" i="34"/>
  <c r="T181" i="34"/>
  <c r="T182" i="34"/>
  <c r="T400" i="34"/>
  <c r="T183" i="34"/>
  <c r="T184" i="34"/>
  <c r="T185" i="34"/>
  <c r="T186" i="34"/>
  <c r="T401" i="34"/>
  <c r="T187" i="34"/>
  <c r="T64" i="34"/>
  <c r="T402" i="34"/>
  <c r="T188" i="34"/>
  <c r="T11" i="34"/>
  <c r="T189" i="34"/>
  <c r="T190" i="34"/>
  <c r="T12" i="34"/>
  <c r="T65" i="34"/>
  <c r="T403" i="34"/>
  <c r="T404" i="34"/>
  <c r="T191" i="34"/>
  <c r="T405" i="34"/>
  <c r="T66" i="34"/>
  <c r="T67" i="34"/>
  <c r="T68" i="34"/>
  <c r="T192" i="34"/>
  <c r="T406" i="34"/>
  <c r="T69" i="34"/>
  <c r="T193" i="34"/>
  <c r="T70" i="34"/>
  <c r="T194" i="34"/>
  <c r="T195" i="34"/>
  <c r="T196" i="34"/>
  <c r="T197" i="34"/>
  <c r="T407" i="34"/>
  <c r="T408" i="34"/>
  <c r="T13" i="34"/>
  <c r="T14" i="34"/>
  <c r="T198" i="34"/>
  <c r="T409" i="34"/>
  <c r="T410" i="34"/>
  <c r="T199" i="34"/>
  <c r="T411" i="34"/>
  <c r="T412" i="34"/>
  <c r="T71" i="34"/>
  <c r="T200" i="34"/>
  <c r="T201" i="34"/>
  <c r="T15" i="34"/>
  <c r="T202" i="34"/>
  <c r="T72" i="34"/>
  <c r="T413" i="34"/>
  <c r="T73" i="34"/>
  <c r="T414" i="34"/>
  <c r="T415" i="34"/>
  <c r="T203" i="34"/>
  <c r="T204" i="34"/>
  <c r="T205" i="34"/>
  <c r="T74" i="34"/>
  <c r="T416" i="34"/>
  <c r="T206" i="34"/>
  <c r="T75" i="34"/>
  <c r="T76" i="34"/>
  <c r="T417" i="34"/>
  <c r="T418" i="34"/>
  <c r="T207" i="34"/>
  <c r="T77" i="34"/>
  <c r="T151" i="34"/>
  <c r="T78" i="34"/>
  <c r="T208" i="34"/>
  <c r="T79" i="34"/>
  <c r="T80" i="34"/>
  <c r="T419" i="34"/>
  <c r="T420" i="34"/>
  <c r="T209" i="34"/>
  <c r="T210" i="34"/>
  <c r="T81" i="34"/>
  <c r="T421" i="34"/>
  <c r="T82" i="34"/>
  <c r="T83" i="34"/>
  <c r="T84" i="34"/>
  <c r="T152" i="34"/>
  <c r="T155" i="34"/>
  <c r="T422" i="34"/>
  <c r="T211" i="34"/>
  <c r="T482" i="34"/>
  <c r="T423" i="34"/>
  <c r="T212" i="34"/>
  <c r="T16" i="34"/>
  <c r="T424" i="34"/>
  <c r="T425" i="34"/>
  <c r="T17" i="34"/>
  <c r="T213" i="34"/>
  <c r="T426" i="34"/>
  <c r="T85" i="34"/>
  <c r="T427" i="34"/>
  <c r="T18" i="34"/>
  <c r="T86" i="34"/>
  <c r="T214" i="34"/>
  <c r="T87" i="34"/>
  <c r="T428" i="34"/>
  <c r="T215" i="34"/>
  <c r="T88" i="34"/>
  <c r="T216" i="34"/>
  <c r="T19" i="34"/>
  <c r="T89" i="34"/>
  <c r="T20" i="34"/>
  <c r="T217" i="34"/>
  <c r="T90" i="34"/>
  <c r="T218" i="34"/>
  <c r="T91" i="34"/>
  <c r="T219" i="34"/>
  <c r="T220" i="34"/>
  <c r="T221" i="34"/>
  <c r="T222" i="34"/>
  <c r="T21" i="34"/>
  <c r="T223" i="34"/>
  <c r="T92" i="34"/>
  <c r="T93" i="34"/>
  <c r="T224" i="34"/>
  <c r="T225" i="34"/>
  <c r="T226" i="34"/>
  <c r="T227" i="34"/>
  <c r="T94" i="34"/>
  <c r="T95" i="34"/>
  <c r="T483" i="34"/>
  <c r="T228" i="34"/>
  <c r="T96" i="34"/>
  <c r="T97" i="34"/>
  <c r="T429" i="34"/>
  <c r="T229" i="34"/>
  <c r="T478" i="34"/>
  <c r="T430" i="34"/>
  <c r="T431" i="34"/>
  <c r="T98" i="34"/>
  <c r="T432" i="34"/>
  <c r="T230" i="34"/>
  <c r="T231" i="34"/>
  <c r="T99" i="34"/>
  <c r="T100" i="34"/>
  <c r="T232" i="34"/>
  <c r="T433" i="34"/>
  <c r="T434" i="34"/>
  <c r="T233" i="34"/>
  <c r="T22" i="34"/>
  <c r="T101" i="34"/>
  <c r="T435" i="34"/>
  <c r="T102" i="34"/>
  <c r="T234" i="34"/>
  <c r="T436" i="34"/>
  <c r="T437" i="34"/>
  <c r="T235" i="34"/>
  <c r="T438" i="34"/>
  <c r="T439" i="34"/>
  <c r="T103" i="34"/>
  <c r="T236" i="34"/>
  <c r="T23" i="34"/>
  <c r="T440" i="34"/>
  <c r="T104" i="34"/>
  <c r="T105" i="34"/>
  <c r="T106" i="34"/>
  <c r="T107" i="34"/>
  <c r="T237" i="34"/>
  <c r="T238" i="34"/>
  <c r="T24" i="34"/>
  <c r="T239" i="34"/>
  <c r="T441" i="34"/>
  <c r="T240" i="34"/>
  <c r="T241" i="34"/>
  <c r="T108" i="34"/>
  <c r="T109" i="34"/>
  <c r="T25" i="34"/>
  <c r="T26" i="34"/>
  <c r="T442" i="34"/>
  <c r="T27" i="34"/>
  <c r="T110" i="34"/>
  <c r="T242" i="34"/>
  <c r="T443" i="34"/>
  <c r="T243" i="34"/>
  <c r="T444" i="34"/>
  <c r="T28" i="34"/>
  <c r="T111" i="34"/>
  <c r="T112" i="34"/>
  <c r="T445" i="34"/>
  <c r="T244" i="34"/>
  <c r="T113" i="34"/>
  <c r="T245" i="34"/>
  <c r="T446" i="34"/>
  <c r="T114" i="34"/>
  <c r="T246" i="34"/>
  <c r="T115" i="34"/>
  <c r="T116" i="34"/>
  <c r="T117" i="34"/>
  <c r="T247" i="34"/>
  <c r="T29" i="34"/>
  <c r="T447" i="34"/>
  <c r="T248" i="34"/>
  <c r="T118" i="34"/>
  <c r="T119" i="34"/>
  <c r="T448" i="34"/>
  <c r="T249" i="34"/>
  <c r="T250" i="34"/>
  <c r="T449" i="34"/>
  <c r="T30" i="34"/>
  <c r="T31" i="34"/>
  <c r="T120" i="34"/>
  <c r="T251" i="34"/>
  <c r="T252" i="34"/>
  <c r="T253" i="34"/>
  <c r="T450" i="34"/>
  <c r="T121" i="34"/>
  <c r="T451" i="34"/>
  <c r="T122" i="34"/>
  <c r="T254" i="34"/>
  <c r="T452" i="34"/>
  <c r="T255" i="34"/>
  <c r="T453" i="34"/>
  <c r="T256" i="34"/>
  <c r="T123" i="34"/>
  <c r="T257" i="34"/>
  <c r="T258" i="34"/>
  <c r="T454" i="34"/>
  <c r="T124" i="34"/>
  <c r="T259" i="34"/>
  <c r="T260" i="34"/>
  <c r="T455" i="34"/>
  <c r="T125" i="34"/>
  <c r="T261" i="34"/>
  <c r="T262" i="34"/>
  <c r="T263" i="34"/>
  <c r="T264" i="34"/>
  <c r="T265" i="34"/>
  <c r="T266" i="34"/>
  <c r="T267" i="34"/>
  <c r="T268" i="34"/>
  <c r="T269" i="34"/>
  <c r="T270" i="34"/>
  <c r="T271" i="34"/>
  <c r="T272" i="34"/>
  <c r="T273" i="34"/>
  <c r="T274" i="34"/>
  <c r="T275" i="34"/>
  <c r="T276" i="34"/>
  <c r="T277" i="34"/>
  <c r="T278" i="34"/>
  <c r="T279" i="34"/>
  <c r="T280" i="34"/>
  <c r="T281" i="34"/>
  <c r="T282" i="34"/>
  <c r="T283" i="34"/>
  <c r="T284" i="34"/>
  <c r="T285" i="34"/>
  <c r="T286" i="34"/>
  <c r="T287" i="34"/>
  <c r="T288" i="34"/>
  <c r="T289" i="34"/>
  <c r="T290" i="34"/>
  <c r="T291" i="34"/>
  <c r="T292" i="34"/>
  <c r="T293" i="34"/>
  <c r="T294" i="34"/>
  <c r="T295" i="34"/>
  <c r="T296" i="34"/>
  <c r="T297" i="34"/>
  <c r="T298" i="34"/>
  <c r="T299" i="34"/>
  <c r="T300" i="34"/>
  <c r="T301" i="34"/>
  <c r="T302" i="34"/>
  <c r="T303" i="34"/>
  <c r="T304" i="34"/>
  <c r="T305" i="34"/>
  <c r="T306" i="34"/>
  <c r="T307" i="34"/>
  <c r="T308" i="34"/>
  <c r="T309" i="34"/>
  <c r="T310" i="34"/>
  <c r="T311" i="34"/>
  <c r="T312" i="34"/>
  <c r="T313" i="34"/>
  <c r="T314" i="34"/>
  <c r="T315" i="34"/>
  <c r="T316" i="34"/>
  <c r="T317" i="34"/>
  <c r="T318" i="34"/>
  <c r="T319" i="34"/>
  <c r="T320" i="34"/>
  <c r="T321" i="34"/>
  <c r="T322" i="34"/>
  <c r="T323" i="34"/>
  <c r="T324" i="34"/>
  <c r="T325" i="34"/>
  <c r="T326" i="34"/>
  <c r="T327" i="34"/>
  <c r="T328" i="34"/>
  <c r="T329" i="34"/>
  <c r="T330" i="34"/>
  <c r="T331" i="34"/>
  <c r="T332" i="34"/>
  <c r="T333" i="34"/>
  <c r="T126" i="34"/>
  <c r="T32" i="34"/>
  <c r="T334" i="34"/>
  <c r="T33" i="34"/>
  <c r="T335" i="34"/>
  <c r="T336" i="34"/>
  <c r="T127" i="34"/>
  <c r="T128" i="34"/>
  <c r="T456" i="34"/>
  <c r="T337" i="34"/>
  <c r="T457" i="34"/>
  <c r="T458" i="34"/>
  <c r="T129" i="34"/>
  <c r="T130" i="34"/>
  <c r="T459" i="34"/>
  <c r="T338" i="34"/>
  <c r="T34" i="34"/>
  <c r="T460" i="34"/>
  <c r="T461" i="34"/>
  <c r="T131" i="34"/>
  <c r="T484" i="34"/>
  <c r="T462" i="34"/>
  <c r="T132" i="34"/>
  <c r="T133" i="34"/>
  <c r="T339" i="34"/>
  <c r="T340" i="34"/>
  <c r="T341" i="34"/>
  <c r="T463" i="34"/>
  <c r="T156" i="34"/>
  <c r="T342" i="34"/>
  <c r="T343" i="34"/>
  <c r="T344" i="34"/>
  <c r="T345" i="34"/>
  <c r="T346" i="34"/>
  <c r="T347" i="34"/>
  <c r="T348" i="34"/>
  <c r="T349" i="34"/>
  <c r="T350" i="34"/>
  <c r="T35" i="34"/>
  <c r="T351" i="34"/>
  <c r="T352" i="34"/>
  <c r="T353" i="34"/>
  <c r="T354" i="34"/>
  <c r="T355" i="34"/>
  <c r="T134" i="34"/>
  <c r="T135" i="34"/>
  <c r="T356" i="34"/>
  <c r="T36" i="34"/>
  <c r="T357" i="34"/>
  <c r="T464" i="34"/>
  <c r="T358" i="34"/>
  <c r="T359" i="34"/>
  <c r="T360" i="34"/>
  <c r="T361" i="34"/>
  <c r="T362" i="34"/>
  <c r="T363" i="34"/>
  <c r="T364" i="34"/>
  <c r="T365" i="34"/>
  <c r="T136" i="34"/>
  <c r="T465" i="34"/>
  <c r="T366" i="34"/>
  <c r="T137" i="34"/>
  <c r="T138" i="34"/>
  <c r="T466" i="34"/>
  <c r="T367" i="34"/>
  <c r="T467" i="34"/>
  <c r="T368" i="34"/>
  <c r="T37" i="34"/>
  <c r="T153" i="34"/>
  <c r="T468" i="34"/>
  <c r="T469" i="34"/>
  <c r="T38" i="34"/>
  <c r="T139" i="34"/>
  <c r="T369" i="34"/>
  <c r="T479" i="34"/>
  <c r="T140" i="34"/>
  <c r="T370" i="34"/>
  <c r="T371" i="34"/>
  <c r="T372" i="34"/>
  <c r="T141" i="34"/>
  <c r="T470" i="34"/>
  <c r="T373" i="34"/>
  <c r="T39" i="34"/>
  <c r="T142" i="34"/>
  <c r="T471" i="34"/>
  <c r="T374" i="34"/>
  <c r="T375" i="34"/>
  <c r="T485" i="34"/>
  <c r="T143" i="34"/>
  <c r="T157" i="34"/>
  <c r="T376" i="34"/>
  <c r="T377" i="34"/>
  <c r="T144" i="34"/>
  <c r="T158" i="34"/>
  <c r="T378" i="34"/>
  <c r="T379" i="34"/>
  <c r="T380" i="34"/>
  <c r="T381" i="34"/>
  <c r="T382" i="34"/>
  <c r="T383" i="34"/>
  <c r="T154" i="34"/>
  <c r="T159" i="34"/>
  <c r="T472" i="34"/>
  <c r="T145" i="34"/>
  <c r="T146" i="34"/>
  <c r="T473" i="34"/>
  <c r="T474" i="34"/>
  <c r="T147" i="34"/>
  <c r="T384" i="34"/>
  <c r="T475" i="34"/>
  <c r="T148" i="34"/>
  <c r="T149" i="34"/>
  <c r="T160" i="34"/>
  <c r="T476" i="34"/>
  <c r="T477" i="34"/>
  <c r="T486" i="34"/>
  <c r="T487" i="34"/>
  <c r="T161" i="34"/>
  <c r="T41" i="34"/>
  <c r="I736" i="32"/>
  <c r="E113" i="40" l="1"/>
  <c r="E115" i="40"/>
  <c r="E114" i="40"/>
  <c r="E112" i="40"/>
  <c r="E111" i="40"/>
  <c r="F137" i="40"/>
  <c r="N133" i="40"/>
  <c r="I134" i="40"/>
  <c r="H137" i="40"/>
  <c r="I133" i="40"/>
  <c r="K137" i="40"/>
  <c r="N135" i="40"/>
  <c r="G137" i="40"/>
  <c r="I132" i="40"/>
  <c r="O132" i="40" s="1"/>
  <c r="E137" i="40"/>
  <c r="N136" i="40"/>
  <c r="O136" i="40" s="1"/>
  <c r="J137" i="40"/>
  <c r="I135" i="40"/>
  <c r="L137" i="40"/>
  <c r="N134" i="40"/>
  <c r="O134" i="40" s="1"/>
  <c r="M137" i="40"/>
  <c r="N70" i="41"/>
  <c r="O67" i="41"/>
  <c r="O162" i="39"/>
  <c r="O127" i="40" s="1"/>
  <c r="O291" i="32"/>
  <c r="E116" i="40" l="1"/>
  <c r="O133" i="40"/>
  <c r="O135" i="40"/>
  <c r="I137" i="40"/>
  <c r="N137" i="40"/>
  <c r="O137" i="40" s="1"/>
  <c r="E734" i="32"/>
  <c r="M33" i="36" l="1"/>
  <c r="L33" i="36"/>
  <c r="K33" i="36"/>
  <c r="J33" i="36"/>
  <c r="H33" i="36"/>
  <c r="G33" i="36"/>
  <c r="F33" i="36"/>
  <c r="E33" i="36"/>
  <c r="I33" i="36" l="1"/>
  <c r="N33" i="36"/>
  <c r="M104" i="36"/>
  <c r="L104" i="36"/>
  <c r="K104" i="36"/>
  <c r="J104" i="36"/>
  <c r="H104" i="36"/>
  <c r="G104" i="36"/>
  <c r="F104" i="36"/>
  <c r="E104" i="36"/>
  <c r="M103" i="36"/>
  <c r="L103" i="36"/>
  <c r="K103" i="36"/>
  <c r="J103" i="36"/>
  <c r="H103" i="36"/>
  <c r="G103" i="36"/>
  <c r="F103" i="36"/>
  <c r="E103" i="36"/>
  <c r="M102" i="36"/>
  <c r="L102" i="36"/>
  <c r="K102" i="36"/>
  <c r="J102" i="36"/>
  <c r="H102" i="36"/>
  <c r="G102" i="36"/>
  <c r="F102" i="36"/>
  <c r="E102" i="36"/>
  <c r="M101" i="36"/>
  <c r="L101" i="36"/>
  <c r="K101" i="36"/>
  <c r="J101" i="36"/>
  <c r="H101" i="36"/>
  <c r="G101" i="36"/>
  <c r="F101" i="36"/>
  <c r="E101" i="36"/>
  <c r="M100" i="36"/>
  <c r="L100" i="36"/>
  <c r="K100" i="36"/>
  <c r="J100" i="36"/>
  <c r="H100" i="36"/>
  <c r="G100" i="36"/>
  <c r="F100" i="36"/>
  <c r="E100" i="36"/>
  <c r="M99" i="36"/>
  <c r="L99" i="36"/>
  <c r="K99" i="36"/>
  <c r="J99" i="36"/>
  <c r="H99" i="36"/>
  <c r="G99" i="36"/>
  <c r="F99" i="36"/>
  <c r="E99" i="36"/>
  <c r="M98" i="36"/>
  <c r="L98" i="36"/>
  <c r="K98" i="36"/>
  <c r="J98" i="36"/>
  <c r="H98" i="36"/>
  <c r="G98" i="36"/>
  <c r="F98" i="36"/>
  <c r="E98" i="36"/>
  <c r="M97" i="36"/>
  <c r="L97" i="36"/>
  <c r="K97" i="36"/>
  <c r="J97" i="36"/>
  <c r="H97" i="36"/>
  <c r="G97" i="36"/>
  <c r="F97" i="36"/>
  <c r="E97" i="36"/>
  <c r="M96" i="36"/>
  <c r="L96" i="36"/>
  <c r="K96" i="36"/>
  <c r="J96" i="36"/>
  <c r="H96" i="36"/>
  <c r="G96" i="36"/>
  <c r="F96" i="36"/>
  <c r="E96" i="36"/>
  <c r="M95" i="36"/>
  <c r="L95" i="36"/>
  <c r="K95" i="36"/>
  <c r="J95" i="36"/>
  <c r="H95" i="36"/>
  <c r="G95" i="36"/>
  <c r="F95" i="36"/>
  <c r="E95" i="36"/>
  <c r="M94" i="36"/>
  <c r="L94" i="36"/>
  <c r="K94" i="36"/>
  <c r="J94" i="36"/>
  <c r="H94" i="36"/>
  <c r="G94" i="36"/>
  <c r="F94" i="36"/>
  <c r="E94" i="36"/>
  <c r="M93" i="36"/>
  <c r="L93" i="36"/>
  <c r="K93" i="36"/>
  <c r="J93" i="36"/>
  <c r="H93" i="36"/>
  <c r="G93" i="36"/>
  <c r="F93" i="36"/>
  <c r="E93" i="36"/>
  <c r="M92" i="36"/>
  <c r="L92" i="36"/>
  <c r="K92" i="36"/>
  <c r="J92" i="36"/>
  <c r="H92" i="36"/>
  <c r="G92" i="36"/>
  <c r="F92" i="36"/>
  <c r="E92" i="36"/>
  <c r="M91" i="36"/>
  <c r="L91" i="36"/>
  <c r="K91" i="36"/>
  <c r="J91" i="36"/>
  <c r="H91" i="36"/>
  <c r="G91" i="36"/>
  <c r="F91" i="36"/>
  <c r="E91" i="36"/>
  <c r="M90" i="36"/>
  <c r="L90" i="36"/>
  <c r="K90" i="36"/>
  <c r="J90" i="36"/>
  <c r="H90" i="36"/>
  <c r="G90" i="36"/>
  <c r="F90" i="36"/>
  <c r="E90" i="36"/>
  <c r="M89" i="36"/>
  <c r="L89" i="36"/>
  <c r="K89" i="36"/>
  <c r="J89" i="36"/>
  <c r="H89" i="36"/>
  <c r="G89" i="36"/>
  <c r="F89" i="36"/>
  <c r="E89" i="36"/>
  <c r="M88" i="36"/>
  <c r="L88" i="36"/>
  <c r="K88" i="36"/>
  <c r="J88" i="36"/>
  <c r="H88" i="36"/>
  <c r="G88" i="36"/>
  <c r="F88" i="36"/>
  <c r="E88" i="36"/>
  <c r="M87" i="36"/>
  <c r="L87" i="36"/>
  <c r="K87" i="36"/>
  <c r="J87" i="36"/>
  <c r="H87" i="36"/>
  <c r="G87" i="36"/>
  <c r="F87" i="36"/>
  <c r="E87" i="36"/>
  <c r="M86" i="36"/>
  <c r="L86" i="36"/>
  <c r="K86" i="36"/>
  <c r="J86" i="36"/>
  <c r="H86" i="36"/>
  <c r="G86" i="36"/>
  <c r="F86" i="36"/>
  <c r="E86" i="36"/>
  <c r="M85" i="36"/>
  <c r="L85" i="36"/>
  <c r="K85" i="36"/>
  <c r="J85" i="36"/>
  <c r="H85" i="36"/>
  <c r="G85" i="36"/>
  <c r="F85" i="36"/>
  <c r="E85" i="36"/>
  <c r="M84" i="36"/>
  <c r="L84" i="36"/>
  <c r="K84" i="36"/>
  <c r="J84" i="36"/>
  <c r="H84" i="36"/>
  <c r="G84" i="36"/>
  <c r="F84" i="36"/>
  <c r="E84" i="36"/>
  <c r="M83" i="36"/>
  <c r="L83" i="36"/>
  <c r="K83" i="36"/>
  <c r="J83" i="36"/>
  <c r="H83" i="36"/>
  <c r="G83" i="36"/>
  <c r="F83" i="36"/>
  <c r="E83" i="36"/>
  <c r="M82" i="36"/>
  <c r="L82" i="36"/>
  <c r="K82" i="36"/>
  <c r="J82" i="36"/>
  <c r="H82" i="36"/>
  <c r="G82" i="36"/>
  <c r="F82" i="36"/>
  <c r="E82" i="36"/>
  <c r="M81" i="36"/>
  <c r="L81" i="36"/>
  <c r="K81" i="36"/>
  <c r="J81" i="36"/>
  <c r="H81" i="36"/>
  <c r="G81" i="36"/>
  <c r="F81" i="36"/>
  <c r="E81" i="36"/>
  <c r="M80" i="36"/>
  <c r="L80" i="36"/>
  <c r="K80" i="36"/>
  <c r="J80" i="36"/>
  <c r="H80" i="36"/>
  <c r="G80" i="36"/>
  <c r="F80" i="36"/>
  <c r="E80" i="36"/>
  <c r="M79" i="36"/>
  <c r="L79" i="36"/>
  <c r="K79" i="36"/>
  <c r="J79" i="36"/>
  <c r="H79" i="36"/>
  <c r="G79" i="36"/>
  <c r="F79" i="36"/>
  <c r="E79" i="36"/>
  <c r="M78" i="36"/>
  <c r="L78" i="36"/>
  <c r="K78" i="36"/>
  <c r="J78" i="36"/>
  <c r="H78" i="36"/>
  <c r="G78" i="36"/>
  <c r="F78" i="36"/>
  <c r="E78" i="36"/>
  <c r="M77" i="36"/>
  <c r="L77" i="36"/>
  <c r="K77" i="36"/>
  <c r="J77" i="36"/>
  <c r="H77" i="36"/>
  <c r="G77" i="36"/>
  <c r="F77" i="36"/>
  <c r="E77" i="36"/>
  <c r="M76" i="36"/>
  <c r="L76" i="36"/>
  <c r="K76" i="36"/>
  <c r="J76" i="36"/>
  <c r="H76" i="36"/>
  <c r="G76" i="36"/>
  <c r="F76" i="36"/>
  <c r="E76" i="36"/>
  <c r="M75" i="36"/>
  <c r="L75" i="36"/>
  <c r="K75" i="36"/>
  <c r="J75" i="36"/>
  <c r="H75" i="36"/>
  <c r="G75" i="36"/>
  <c r="F75" i="36"/>
  <c r="E75" i="36"/>
  <c r="M74" i="36"/>
  <c r="L74" i="36"/>
  <c r="K74" i="36"/>
  <c r="J74" i="36"/>
  <c r="H74" i="36"/>
  <c r="G74" i="36"/>
  <c r="F74" i="36"/>
  <c r="E74" i="36"/>
  <c r="M73" i="36"/>
  <c r="L73" i="36"/>
  <c r="K73" i="36"/>
  <c r="J73" i="36"/>
  <c r="H73" i="36"/>
  <c r="G73" i="36"/>
  <c r="F73" i="36"/>
  <c r="E73" i="36"/>
  <c r="M72" i="36"/>
  <c r="L72" i="36"/>
  <c r="K72" i="36"/>
  <c r="J72" i="36"/>
  <c r="H72" i="36"/>
  <c r="G72" i="36"/>
  <c r="F72" i="36"/>
  <c r="E72" i="36"/>
  <c r="M71" i="36"/>
  <c r="L71" i="36"/>
  <c r="K71" i="36"/>
  <c r="J71" i="36"/>
  <c r="H71" i="36"/>
  <c r="G71" i="36"/>
  <c r="F71" i="36"/>
  <c r="E71" i="36"/>
  <c r="M70" i="36"/>
  <c r="L70" i="36"/>
  <c r="K70" i="36"/>
  <c r="J70" i="36"/>
  <c r="H70" i="36"/>
  <c r="G70" i="36"/>
  <c r="F70" i="36"/>
  <c r="E70" i="36"/>
  <c r="M69" i="36"/>
  <c r="L69" i="36"/>
  <c r="K69" i="36"/>
  <c r="J69" i="36"/>
  <c r="H69" i="36"/>
  <c r="G69" i="36"/>
  <c r="F69" i="36"/>
  <c r="E69" i="36"/>
  <c r="M68" i="36"/>
  <c r="L68" i="36"/>
  <c r="K68" i="36"/>
  <c r="J68" i="36"/>
  <c r="H68" i="36"/>
  <c r="G68" i="36"/>
  <c r="F68" i="36"/>
  <c r="E68" i="36"/>
  <c r="M67" i="36"/>
  <c r="L67" i="36"/>
  <c r="K67" i="36"/>
  <c r="J67" i="36"/>
  <c r="H67" i="36"/>
  <c r="G67" i="36"/>
  <c r="F67" i="36"/>
  <c r="E67" i="36"/>
  <c r="M66" i="36"/>
  <c r="L66" i="36"/>
  <c r="K66" i="36"/>
  <c r="J66" i="36"/>
  <c r="H66" i="36"/>
  <c r="G66" i="36"/>
  <c r="F66" i="36"/>
  <c r="E66" i="36"/>
  <c r="M65" i="36"/>
  <c r="L65" i="36"/>
  <c r="K65" i="36"/>
  <c r="J65" i="36"/>
  <c r="H65" i="36"/>
  <c r="G65" i="36"/>
  <c r="F65" i="36"/>
  <c r="E65" i="36"/>
  <c r="M64" i="36"/>
  <c r="L64" i="36"/>
  <c r="K64" i="36"/>
  <c r="J64" i="36"/>
  <c r="H64" i="36"/>
  <c r="G64" i="36"/>
  <c r="F64" i="36"/>
  <c r="E64" i="36"/>
  <c r="M63" i="36"/>
  <c r="L63" i="36"/>
  <c r="K63" i="36"/>
  <c r="J63" i="36"/>
  <c r="H63" i="36"/>
  <c r="G63" i="36"/>
  <c r="F63" i="36"/>
  <c r="E63" i="36"/>
  <c r="M62" i="36"/>
  <c r="L62" i="36"/>
  <c r="K62" i="36"/>
  <c r="J62" i="36"/>
  <c r="H62" i="36"/>
  <c r="G62" i="36"/>
  <c r="F62" i="36"/>
  <c r="E62" i="36"/>
  <c r="M61" i="36"/>
  <c r="L61" i="36"/>
  <c r="K61" i="36"/>
  <c r="J61" i="36"/>
  <c r="H61" i="36"/>
  <c r="G61" i="36"/>
  <c r="F61" i="36"/>
  <c r="E61" i="36"/>
  <c r="M60" i="36"/>
  <c r="L60" i="36"/>
  <c r="K60" i="36"/>
  <c r="J60" i="36"/>
  <c r="H60" i="36"/>
  <c r="G60" i="36"/>
  <c r="F60" i="36"/>
  <c r="E60" i="36"/>
  <c r="M59" i="36"/>
  <c r="L59" i="36"/>
  <c r="K59" i="36"/>
  <c r="J59" i="36"/>
  <c r="H59" i="36"/>
  <c r="G59" i="36"/>
  <c r="F59" i="36"/>
  <c r="E59" i="36"/>
  <c r="M58" i="36"/>
  <c r="L58" i="36"/>
  <c r="K58" i="36"/>
  <c r="J58" i="36"/>
  <c r="H58" i="36"/>
  <c r="G58" i="36"/>
  <c r="F58" i="36"/>
  <c r="E58" i="36"/>
  <c r="M57" i="36"/>
  <c r="L57" i="36"/>
  <c r="K57" i="36"/>
  <c r="J57" i="36"/>
  <c r="H57" i="36"/>
  <c r="G57" i="36"/>
  <c r="F57" i="36"/>
  <c r="E57" i="36"/>
  <c r="M56" i="36"/>
  <c r="L56" i="36"/>
  <c r="K56" i="36"/>
  <c r="J56" i="36"/>
  <c r="H56" i="36"/>
  <c r="G56" i="36"/>
  <c r="F56" i="36"/>
  <c r="E56" i="36"/>
  <c r="M55" i="36"/>
  <c r="L55" i="36"/>
  <c r="K55" i="36"/>
  <c r="J55" i="36"/>
  <c r="H55" i="36"/>
  <c r="G55" i="36"/>
  <c r="F55" i="36"/>
  <c r="E55" i="36"/>
  <c r="M54" i="36"/>
  <c r="L54" i="36"/>
  <c r="K54" i="36"/>
  <c r="J54" i="36"/>
  <c r="H54" i="36"/>
  <c r="G54" i="36"/>
  <c r="F54" i="36"/>
  <c r="E54" i="36"/>
  <c r="M53" i="36"/>
  <c r="L53" i="36"/>
  <c r="K53" i="36"/>
  <c r="J53" i="36"/>
  <c r="H53" i="36"/>
  <c r="G53" i="36"/>
  <c r="F53" i="36"/>
  <c r="E53" i="36"/>
  <c r="M52" i="36"/>
  <c r="L52" i="36"/>
  <c r="K52" i="36"/>
  <c r="J52" i="36"/>
  <c r="H52" i="36"/>
  <c r="G52" i="36"/>
  <c r="F52" i="36"/>
  <c r="E52" i="36"/>
  <c r="M51" i="36"/>
  <c r="L51" i="36"/>
  <c r="K51" i="36"/>
  <c r="J51" i="36"/>
  <c r="H51" i="36"/>
  <c r="G51" i="36"/>
  <c r="F51" i="36"/>
  <c r="E51" i="36"/>
  <c r="M50" i="36"/>
  <c r="L50" i="36"/>
  <c r="K50" i="36"/>
  <c r="J50" i="36"/>
  <c r="H50" i="36"/>
  <c r="G50" i="36"/>
  <c r="F50" i="36"/>
  <c r="E50" i="36"/>
  <c r="M49" i="36"/>
  <c r="L49" i="36"/>
  <c r="K49" i="36"/>
  <c r="J49" i="36"/>
  <c r="H49" i="36"/>
  <c r="G49" i="36"/>
  <c r="F49" i="36"/>
  <c r="E49" i="36"/>
  <c r="M48" i="36"/>
  <c r="L48" i="36"/>
  <c r="K48" i="36"/>
  <c r="J48" i="36"/>
  <c r="H48" i="36"/>
  <c r="G48" i="36"/>
  <c r="F48" i="36"/>
  <c r="E48" i="36"/>
  <c r="M47" i="36"/>
  <c r="L47" i="36"/>
  <c r="K47" i="36"/>
  <c r="J47" i="36"/>
  <c r="H47" i="36"/>
  <c r="G47" i="36"/>
  <c r="F47" i="36"/>
  <c r="E47" i="36"/>
  <c r="M46" i="36"/>
  <c r="L46" i="36"/>
  <c r="K46" i="36"/>
  <c r="J46" i="36"/>
  <c r="H46" i="36"/>
  <c r="G46" i="36"/>
  <c r="F46" i="36"/>
  <c r="E46" i="36"/>
  <c r="M45" i="36"/>
  <c r="L45" i="36"/>
  <c r="K45" i="36"/>
  <c r="J45" i="36"/>
  <c r="H45" i="36"/>
  <c r="G45" i="36"/>
  <c r="F45" i="36"/>
  <c r="E45" i="36"/>
  <c r="M44" i="36"/>
  <c r="L44" i="36"/>
  <c r="K44" i="36"/>
  <c r="J44" i="36"/>
  <c r="H44" i="36"/>
  <c r="G44" i="36"/>
  <c r="F44" i="36"/>
  <c r="E44" i="36"/>
  <c r="M43" i="36"/>
  <c r="L43" i="36"/>
  <c r="K43" i="36"/>
  <c r="J43" i="36"/>
  <c r="H43" i="36"/>
  <c r="G43" i="36"/>
  <c r="F43" i="36"/>
  <c r="E43" i="36"/>
  <c r="M42" i="36"/>
  <c r="L42" i="36"/>
  <c r="K42" i="36"/>
  <c r="J42" i="36"/>
  <c r="H42" i="36"/>
  <c r="G42" i="36"/>
  <c r="F42" i="36"/>
  <c r="E42" i="36"/>
  <c r="M41" i="36"/>
  <c r="L41" i="36"/>
  <c r="K41" i="36"/>
  <c r="J41" i="36"/>
  <c r="H41" i="36"/>
  <c r="G41" i="36"/>
  <c r="F41" i="36"/>
  <c r="E41" i="36"/>
  <c r="M40" i="36"/>
  <c r="L40" i="36"/>
  <c r="K40" i="36"/>
  <c r="J40" i="36"/>
  <c r="H40" i="36"/>
  <c r="G40" i="36"/>
  <c r="F40" i="36"/>
  <c r="E40" i="36"/>
  <c r="M39" i="36"/>
  <c r="L39" i="36"/>
  <c r="K39" i="36"/>
  <c r="J39" i="36"/>
  <c r="H39" i="36"/>
  <c r="G39" i="36"/>
  <c r="F39" i="36"/>
  <c r="E39" i="36"/>
  <c r="M38" i="36"/>
  <c r="L38" i="36"/>
  <c r="K38" i="36"/>
  <c r="J38" i="36"/>
  <c r="H38" i="36"/>
  <c r="G38" i="36"/>
  <c r="F38" i="36"/>
  <c r="E38" i="36"/>
  <c r="M37" i="36"/>
  <c r="L37" i="36"/>
  <c r="K37" i="36"/>
  <c r="J37" i="36"/>
  <c r="H37" i="36"/>
  <c r="G37" i="36"/>
  <c r="F37" i="36"/>
  <c r="E37" i="36"/>
  <c r="M36" i="36"/>
  <c r="L36" i="36"/>
  <c r="K36" i="36"/>
  <c r="J36" i="36"/>
  <c r="H36" i="36"/>
  <c r="G36" i="36"/>
  <c r="F36" i="36"/>
  <c r="E36" i="36"/>
  <c r="M35" i="36"/>
  <c r="L35" i="36"/>
  <c r="K35" i="36"/>
  <c r="J35" i="36"/>
  <c r="H35" i="36"/>
  <c r="G35" i="36"/>
  <c r="F35" i="36"/>
  <c r="E35" i="36"/>
  <c r="M34" i="36"/>
  <c r="L34" i="36"/>
  <c r="K34" i="36"/>
  <c r="J34" i="36"/>
  <c r="H34" i="36"/>
  <c r="G34" i="36"/>
  <c r="F34" i="36"/>
  <c r="E34" i="36"/>
  <c r="M32" i="36"/>
  <c r="L32" i="36"/>
  <c r="K32" i="36"/>
  <c r="J32" i="36"/>
  <c r="H32" i="36"/>
  <c r="G32" i="36"/>
  <c r="F32" i="36"/>
  <c r="E32" i="36"/>
  <c r="M31" i="36"/>
  <c r="L31" i="36"/>
  <c r="K31" i="36"/>
  <c r="J31" i="36"/>
  <c r="H31" i="36"/>
  <c r="G31" i="36"/>
  <c r="F31" i="36"/>
  <c r="E31" i="36"/>
  <c r="M30" i="36"/>
  <c r="L30" i="36"/>
  <c r="K30" i="36"/>
  <c r="J30" i="36"/>
  <c r="H30" i="36"/>
  <c r="G30" i="36"/>
  <c r="F30" i="36"/>
  <c r="E30" i="36"/>
  <c r="M29" i="36"/>
  <c r="L29" i="36"/>
  <c r="K29" i="36"/>
  <c r="J29" i="36"/>
  <c r="H29" i="36"/>
  <c r="G29" i="36"/>
  <c r="F29" i="36"/>
  <c r="E29" i="36"/>
  <c r="M28" i="36"/>
  <c r="L28" i="36"/>
  <c r="K28" i="36"/>
  <c r="J28" i="36"/>
  <c r="H28" i="36"/>
  <c r="G28" i="36"/>
  <c r="F28" i="36"/>
  <c r="E28" i="36"/>
  <c r="M27" i="36"/>
  <c r="L27" i="36"/>
  <c r="K27" i="36"/>
  <c r="J27" i="36"/>
  <c r="H27" i="36"/>
  <c r="G27" i="36"/>
  <c r="F27" i="36"/>
  <c r="E27" i="36"/>
  <c r="M26" i="36"/>
  <c r="L26" i="36"/>
  <c r="K26" i="36"/>
  <c r="J26" i="36"/>
  <c r="H26" i="36"/>
  <c r="G26" i="36"/>
  <c r="F26" i="36"/>
  <c r="E26" i="36"/>
  <c r="M25" i="36"/>
  <c r="L25" i="36"/>
  <c r="K25" i="36"/>
  <c r="J25" i="36"/>
  <c r="H25" i="36"/>
  <c r="G25" i="36"/>
  <c r="F25" i="36"/>
  <c r="E25" i="36"/>
  <c r="M24" i="36"/>
  <c r="L24" i="36"/>
  <c r="K24" i="36"/>
  <c r="J24" i="36"/>
  <c r="H24" i="36"/>
  <c r="G24" i="36"/>
  <c r="F24" i="36"/>
  <c r="E24" i="36"/>
  <c r="M23" i="36"/>
  <c r="L23" i="36"/>
  <c r="K23" i="36"/>
  <c r="J23" i="36"/>
  <c r="H23" i="36"/>
  <c r="G23" i="36"/>
  <c r="F23" i="36"/>
  <c r="E23" i="36"/>
  <c r="M22" i="36"/>
  <c r="L22" i="36"/>
  <c r="K22" i="36"/>
  <c r="J22" i="36"/>
  <c r="H22" i="36"/>
  <c r="G22" i="36"/>
  <c r="F22" i="36"/>
  <c r="E22" i="36"/>
  <c r="M21" i="36"/>
  <c r="L21" i="36"/>
  <c r="K21" i="36"/>
  <c r="J21" i="36"/>
  <c r="H21" i="36"/>
  <c r="G21" i="36"/>
  <c r="F21" i="36"/>
  <c r="E21" i="36"/>
  <c r="M20" i="36"/>
  <c r="L20" i="36"/>
  <c r="K20" i="36"/>
  <c r="J20" i="36"/>
  <c r="H20" i="36"/>
  <c r="G20" i="36"/>
  <c r="F20" i="36"/>
  <c r="E20" i="36"/>
  <c r="M19" i="36"/>
  <c r="L19" i="36"/>
  <c r="K19" i="36"/>
  <c r="J19" i="36"/>
  <c r="H19" i="36"/>
  <c r="G19" i="36"/>
  <c r="F19" i="36"/>
  <c r="E19" i="36"/>
  <c r="M18" i="36"/>
  <c r="L18" i="36"/>
  <c r="K18" i="36"/>
  <c r="J18" i="36"/>
  <c r="H18" i="36"/>
  <c r="G18" i="36"/>
  <c r="F18" i="36"/>
  <c r="E18" i="36"/>
  <c r="M17" i="36"/>
  <c r="L17" i="36"/>
  <c r="K17" i="36"/>
  <c r="J17" i="36"/>
  <c r="H17" i="36"/>
  <c r="G17" i="36"/>
  <c r="F17" i="36"/>
  <c r="E17" i="36"/>
  <c r="M16" i="36"/>
  <c r="L16" i="36"/>
  <c r="K16" i="36"/>
  <c r="J16" i="36"/>
  <c r="H16" i="36"/>
  <c r="G16" i="36"/>
  <c r="F16" i="36"/>
  <c r="E16" i="36"/>
  <c r="M15" i="36"/>
  <c r="L15" i="36"/>
  <c r="K15" i="36"/>
  <c r="J15" i="36"/>
  <c r="H15" i="36"/>
  <c r="G15" i="36"/>
  <c r="F15" i="36"/>
  <c r="E15" i="36"/>
  <c r="M14" i="36"/>
  <c r="L14" i="36"/>
  <c r="K14" i="36"/>
  <c r="J14" i="36"/>
  <c r="H14" i="36"/>
  <c r="G14" i="36"/>
  <c r="F14" i="36"/>
  <c r="E14" i="36"/>
  <c r="M13" i="36"/>
  <c r="L13" i="36"/>
  <c r="K13" i="36"/>
  <c r="J13" i="36"/>
  <c r="H13" i="36"/>
  <c r="G13" i="36"/>
  <c r="I13" i="36" s="1"/>
  <c r="F13" i="36"/>
  <c r="E13" i="36"/>
  <c r="M12" i="36"/>
  <c r="L12" i="36"/>
  <c r="K12" i="36"/>
  <c r="J12" i="36"/>
  <c r="H12" i="36"/>
  <c r="G12" i="36"/>
  <c r="F12" i="36"/>
  <c r="E12" i="36"/>
  <c r="M11" i="36"/>
  <c r="L11" i="36"/>
  <c r="K11" i="36"/>
  <c r="J11" i="36"/>
  <c r="H11" i="36"/>
  <c r="G11" i="36"/>
  <c r="F11" i="36"/>
  <c r="E11" i="36"/>
  <c r="M10" i="36"/>
  <c r="L10" i="36"/>
  <c r="K10" i="36"/>
  <c r="J10" i="36"/>
  <c r="H10" i="36"/>
  <c r="G10" i="36"/>
  <c r="F10" i="36"/>
  <c r="E10" i="36"/>
  <c r="M9" i="36"/>
  <c r="L9" i="36"/>
  <c r="K9" i="36"/>
  <c r="J9" i="36"/>
  <c r="H9" i="36"/>
  <c r="G9" i="36"/>
  <c r="F9" i="36"/>
  <c r="E9" i="36"/>
  <c r="M8" i="36"/>
  <c r="L8" i="36"/>
  <c r="K8" i="36"/>
  <c r="J8" i="36"/>
  <c r="H8" i="36"/>
  <c r="G8" i="36"/>
  <c r="F8" i="36"/>
  <c r="E8" i="36"/>
  <c r="M7" i="36"/>
  <c r="L7" i="36"/>
  <c r="K7" i="36"/>
  <c r="J7" i="36"/>
  <c r="H7" i="36"/>
  <c r="G7" i="36"/>
  <c r="F7" i="36"/>
  <c r="E7" i="36"/>
  <c r="M6" i="36"/>
  <c r="L6" i="36"/>
  <c r="K6" i="36"/>
  <c r="J6" i="36"/>
  <c r="H6" i="36"/>
  <c r="G6" i="36"/>
  <c r="F6" i="36"/>
  <c r="E6" i="36"/>
  <c r="M5" i="36"/>
  <c r="L5" i="36"/>
  <c r="K5" i="36"/>
  <c r="J5" i="36"/>
  <c r="H5" i="36"/>
  <c r="G5" i="36"/>
  <c r="F5" i="36"/>
  <c r="E5" i="36"/>
  <c r="M4" i="36"/>
  <c r="L4" i="36"/>
  <c r="K4" i="36"/>
  <c r="J4" i="36"/>
  <c r="H4" i="36"/>
  <c r="G4" i="36"/>
  <c r="F4" i="36"/>
  <c r="E4" i="36"/>
  <c r="N83" i="36" l="1"/>
  <c r="O33" i="36"/>
  <c r="N85" i="36"/>
  <c r="I88" i="36"/>
  <c r="N89" i="36"/>
  <c r="N22" i="36"/>
  <c r="I24" i="36"/>
  <c r="N24" i="36"/>
  <c r="O24" i="36" s="1"/>
  <c r="I25" i="36"/>
  <c r="N84" i="36"/>
  <c r="I85" i="36"/>
  <c r="I92" i="36"/>
  <c r="N93" i="36"/>
  <c r="I96" i="36"/>
  <c r="I11" i="36"/>
  <c r="N11" i="36"/>
  <c r="I12" i="36"/>
  <c r="N12" i="36"/>
  <c r="I9" i="36"/>
  <c r="N6" i="36"/>
  <c r="N14" i="36"/>
  <c r="I22" i="36"/>
  <c r="N26" i="36"/>
  <c r="I58" i="36"/>
  <c r="N59" i="36"/>
  <c r="I62" i="36"/>
  <c r="N63" i="36"/>
  <c r="I66" i="36"/>
  <c r="N67" i="36"/>
  <c r="I70" i="36"/>
  <c r="N71" i="36"/>
  <c r="I74" i="36"/>
  <c r="I76" i="36"/>
  <c r="I98" i="36"/>
  <c r="N98" i="36"/>
  <c r="I99" i="36"/>
  <c r="N99" i="36"/>
  <c r="N100" i="36"/>
  <c r="N102" i="36"/>
  <c r="I103" i="36"/>
  <c r="N103" i="36"/>
  <c r="N104" i="36"/>
  <c r="I5" i="36"/>
  <c r="I7" i="36"/>
  <c r="N7" i="36"/>
  <c r="I8" i="36"/>
  <c r="N8" i="36"/>
  <c r="I27" i="36"/>
  <c r="N27" i="36"/>
  <c r="I28" i="36"/>
  <c r="N28" i="36"/>
  <c r="N29" i="36"/>
  <c r="I30" i="36"/>
  <c r="I31" i="36"/>
  <c r="N31" i="36"/>
  <c r="I32" i="36"/>
  <c r="N32" i="36"/>
  <c r="N34" i="36"/>
  <c r="I35" i="36"/>
  <c r="I36" i="36"/>
  <c r="N36" i="36"/>
  <c r="I37" i="36"/>
  <c r="N37" i="36"/>
  <c r="N38" i="36"/>
  <c r="I39" i="36"/>
  <c r="I40" i="36"/>
  <c r="N40" i="36"/>
  <c r="I41" i="36"/>
  <c r="N41" i="36"/>
  <c r="N42" i="36"/>
  <c r="I43" i="36"/>
  <c r="I44" i="36"/>
  <c r="N44" i="36"/>
  <c r="I45" i="36"/>
  <c r="N45" i="36"/>
  <c r="N46" i="36"/>
  <c r="I47" i="36"/>
  <c r="I48" i="36"/>
  <c r="N48" i="36"/>
  <c r="I49" i="36"/>
  <c r="N49" i="36"/>
  <c r="N50" i="36"/>
  <c r="I51" i="36"/>
  <c r="I52" i="36"/>
  <c r="N52" i="36"/>
  <c r="I53" i="36"/>
  <c r="N53" i="36"/>
  <c r="N54" i="36"/>
  <c r="I55" i="36"/>
  <c r="O55" i="36" s="1"/>
  <c r="N55" i="36"/>
  <c r="I77" i="36"/>
  <c r="I78" i="36"/>
  <c r="N78" i="36"/>
  <c r="N79" i="36"/>
  <c r="N80" i="36"/>
  <c r="I81" i="36"/>
  <c r="I82" i="36"/>
  <c r="N82" i="36"/>
  <c r="I83" i="36"/>
  <c r="O83" i="36" s="1"/>
  <c r="I101" i="36"/>
  <c r="I15" i="36"/>
  <c r="N15" i="36"/>
  <c r="I16" i="36"/>
  <c r="N16" i="36"/>
  <c r="I17" i="36"/>
  <c r="N18" i="36"/>
  <c r="I19" i="36"/>
  <c r="N19" i="36"/>
  <c r="I20" i="36"/>
  <c r="N20" i="36"/>
  <c r="I21" i="36"/>
  <c r="I97" i="36"/>
  <c r="N101" i="36"/>
  <c r="L105" i="36"/>
  <c r="N10" i="36"/>
  <c r="N23" i="36"/>
  <c r="N9" i="36"/>
  <c r="I10" i="36"/>
  <c r="N17" i="36"/>
  <c r="I18" i="36"/>
  <c r="I23" i="36"/>
  <c r="I29" i="36"/>
  <c r="N30" i="36"/>
  <c r="I34" i="36"/>
  <c r="N35" i="36"/>
  <c r="I38" i="36"/>
  <c r="N39" i="36"/>
  <c r="I42" i="36"/>
  <c r="N43" i="36"/>
  <c r="I46" i="36"/>
  <c r="N47" i="36"/>
  <c r="I50" i="36"/>
  <c r="N51" i="36"/>
  <c r="I54" i="36"/>
  <c r="I56" i="36"/>
  <c r="N56" i="36"/>
  <c r="I57" i="36"/>
  <c r="N57" i="36"/>
  <c r="N58" i="36"/>
  <c r="I59" i="36"/>
  <c r="I60" i="36"/>
  <c r="N60" i="36"/>
  <c r="I61" i="36"/>
  <c r="N61" i="36"/>
  <c r="N62" i="36"/>
  <c r="O62" i="36" s="1"/>
  <c r="I63" i="36"/>
  <c r="O63" i="36" s="1"/>
  <c r="I64" i="36"/>
  <c r="N64" i="36"/>
  <c r="I65" i="36"/>
  <c r="N65" i="36"/>
  <c r="N66" i="36"/>
  <c r="I67" i="36"/>
  <c r="I68" i="36"/>
  <c r="N68" i="36"/>
  <c r="I69" i="36"/>
  <c r="N69" i="36"/>
  <c r="N70" i="36"/>
  <c r="O70" i="36" s="1"/>
  <c r="I71" i="36"/>
  <c r="I72" i="36"/>
  <c r="N72" i="36"/>
  <c r="I73" i="36"/>
  <c r="N73" i="36"/>
  <c r="N74" i="36"/>
  <c r="I75" i="36"/>
  <c r="N76" i="36"/>
  <c r="N97" i="36"/>
  <c r="I100" i="36"/>
  <c r="I102" i="36"/>
  <c r="H105" i="36"/>
  <c r="N5" i="36"/>
  <c r="O5" i="36" s="1"/>
  <c r="I6" i="36"/>
  <c r="N13" i="36"/>
  <c r="O13" i="36" s="1"/>
  <c r="I14" i="36"/>
  <c r="N21" i="36"/>
  <c r="N25" i="36"/>
  <c r="O25" i="36" s="1"/>
  <c r="I26" i="36"/>
  <c r="N77" i="36"/>
  <c r="I80" i="36"/>
  <c r="N81" i="36"/>
  <c r="I84" i="36"/>
  <c r="I86" i="36"/>
  <c r="N86" i="36"/>
  <c r="I87" i="36"/>
  <c r="N87" i="36"/>
  <c r="N88" i="36"/>
  <c r="O88" i="36" s="1"/>
  <c r="I89" i="36"/>
  <c r="O89" i="36" s="1"/>
  <c r="I90" i="36"/>
  <c r="N90" i="36"/>
  <c r="I91" i="36"/>
  <c r="N91" i="36"/>
  <c r="N92" i="36"/>
  <c r="I93" i="36"/>
  <c r="O93" i="36" s="1"/>
  <c r="I94" i="36"/>
  <c r="N94" i="36"/>
  <c r="I95" i="36"/>
  <c r="N95" i="36"/>
  <c r="N96" i="36"/>
  <c r="I104" i="36"/>
  <c r="F105" i="36"/>
  <c r="J105" i="36"/>
  <c r="N4" i="36"/>
  <c r="N75" i="36"/>
  <c r="I79" i="36"/>
  <c r="G105" i="36"/>
  <c r="K105" i="36"/>
  <c r="E105" i="36"/>
  <c r="I4" i="36"/>
  <c r="M105" i="36"/>
  <c r="O67" i="36" l="1"/>
  <c r="O85" i="36"/>
  <c r="O92" i="36"/>
  <c r="O6" i="36"/>
  <c r="O74" i="36"/>
  <c r="O66" i="36"/>
  <c r="O58" i="36"/>
  <c r="O71" i="36"/>
  <c r="O21" i="36"/>
  <c r="O10" i="36"/>
  <c r="O12" i="36"/>
  <c r="O65" i="36"/>
  <c r="O80" i="36"/>
  <c r="O48" i="36"/>
  <c r="O31" i="36"/>
  <c r="O11" i="36"/>
  <c r="O96" i="36"/>
  <c r="O94" i="36"/>
  <c r="O91" i="36"/>
  <c r="O77" i="36"/>
  <c r="O73" i="36"/>
  <c r="O57" i="36"/>
  <c r="O51" i="36"/>
  <c r="O43" i="36"/>
  <c r="O35" i="36"/>
  <c r="O9" i="36"/>
  <c r="O53" i="36"/>
  <c r="O45" i="36"/>
  <c r="O40" i="36"/>
  <c r="O37" i="36"/>
  <c r="O28" i="36"/>
  <c r="O8" i="36"/>
  <c r="O98" i="36"/>
  <c r="O22" i="36"/>
  <c r="O84" i="36"/>
  <c r="O26" i="36"/>
  <c r="O102" i="36"/>
  <c r="O19" i="36"/>
  <c r="O16" i="36"/>
  <c r="O54" i="36"/>
  <c r="O72" i="36"/>
  <c r="O69" i="36"/>
  <c r="O64" i="36"/>
  <c r="O61" i="36"/>
  <c r="O56" i="36"/>
  <c r="O101" i="36"/>
  <c r="O47" i="36"/>
  <c r="O39" i="36"/>
  <c r="O30" i="36"/>
  <c r="O103" i="36"/>
  <c r="O99" i="36"/>
  <c r="O50" i="36"/>
  <c r="O42" i="36"/>
  <c r="O34" i="36"/>
  <c r="O18" i="36"/>
  <c r="O20" i="36"/>
  <c r="O15" i="36"/>
  <c r="O82" i="36"/>
  <c r="O59" i="36"/>
  <c r="N105" i="36"/>
  <c r="O79" i="36"/>
  <c r="O90" i="36"/>
  <c r="O100" i="36"/>
  <c r="I105" i="36"/>
  <c r="O104" i="36"/>
  <c r="O86" i="36"/>
  <c r="O38" i="36"/>
  <c r="O29" i="36"/>
  <c r="O17" i="36"/>
  <c r="O78" i="36"/>
  <c r="O52" i="36"/>
  <c r="O49" i="36"/>
  <c r="O44" i="36"/>
  <c r="O41" i="36"/>
  <c r="O36" i="36"/>
  <c r="O32" i="36"/>
  <c r="O27" i="36"/>
  <c r="O7" i="36"/>
  <c r="O75" i="36"/>
  <c r="O14" i="36"/>
  <c r="O97" i="36"/>
  <c r="O68" i="36"/>
  <c r="O60" i="36"/>
  <c r="O46" i="36"/>
  <c r="O95" i="36"/>
  <c r="O87" i="36"/>
  <c r="O76" i="36"/>
  <c r="O81" i="36"/>
  <c r="O23" i="36"/>
  <c r="O105" i="36"/>
  <c r="O4" i="36"/>
  <c r="J734" i="32" l="1"/>
  <c r="M567" i="32"/>
  <c r="L567" i="32"/>
  <c r="K567" i="32"/>
  <c r="J567" i="32"/>
  <c r="H567" i="32"/>
  <c r="G567" i="32"/>
  <c r="F567" i="32"/>
  <c r="E567" i="32"/>
  <c r="M566" i="32"/>
  <c r="L566" i="32"/>
  <c r="K566" i="32"/>
  <c r="J566" i="32"/>
  <c r="H566" i="32"/>
  <c r="G566" i="32"/>
  <c r="F566" i="32"/>
  <c r="E566" i="32"/>
  <c r="M565" i="32"/>
  <c r="L565" i="32"/>
  <c r="K565" i="32"/>
  <c r="J565" i="32"/>
  <c r="H565" i="32"/>
  <c r="G565" i="32"/>
  <c r="F565" i="32"/>
  <c r="E565" i="32"/>
  <c r="M564" i="32"/>
  <c r="L564" i="32"/>
  <c r="K564" i="32"/>
  <c r="J564" i="32"/>
  <c r="H564" i="32"/>
  <c r="G564" i="32"/>
  <c r="F564" i="32"/>
  <c r="E564" i="32"/>
  <c r="I83" i="32"/>
  <c r="M724" i="32"/>
  <c r="L724" i="32"/>
  <c r="K724" i="32"/>
  <c r="J724" i="32"/>
  <c r="H724" i="32"/>
  <c r="G724" i="32"/>
  <c r="F724" i="32"/>
  <c r="E724" i="32"/>
  <c r="M723" i="32"/>
  <c r="L723" i="32"/>
  <c r="K723" i="32"/>
  <c r="J723" i="32"/>
  <c r="H723" i="32"/>
  <c r="G723" i="32"/>
  <c r="F723" i="32"/>
  <c r="E723" i="32"/>
  <c r="M722" i="32"/>
  <c r="L722" i="32"/>
  <c r="K722" i="32"/>
  <c r="J722" i="32"/>
  <c r="H722" i="32"/>
  <c r="G722" i="32"/>
  <c r="F722" i="32"/>
  <c r="E722" i="32"/>
  <c r="M720" i="32"/>
  <c r="L720" i="32"/>
  <c r="K720" i="32"/>
  <c r="J720" i="32"/>
  <c r="H720" i="32"/>
  <c r="G720" i="32"/>
  <c r="F720" i="32"/>
  <c r="E720" i="32"/>
  <c r="M641" i="32"/>
  <c r="L641" i="32"/>
  <c r="K641" i="32"/>
  <c r="J641" i="32"/>
  <c r="H641" i="32"/>
  <c r="G641" i="32"/>
  <c r="F641" i="32"/>
  <c r="E641" i="32"/>
  <c r="M607" i="32"/>
  <c r="L607" i="32"/>
  <c r="K607" i="32"/>
  <c r="J607" i="32"/>
  <c r="H607" i="32"/>
  <c r="G607" i="32"/>
  <c r="F607" i="32"/>
  <c r="E607" i="32"/>
  <c r="M584" i="32"/>
  <c r="L584" i="32"/>
  <c r="K584" i="32"/>
  <c r="J584" i="32"/>
  <c r="H584" i="32"/>
  <c r="G584" i="32"/>
  <c r="F584" i="32"/>
  <c r="E584" i="32"/>
  <c r="M583" i="32"/>
  <c r="L583" i="32"/>
  <c r="K583" i="32"/>
  <c r="J583" i="32"/>
  <c r="H583" i="32"/>
  <c r="G583" i="32"/>
  <c r="F583" i="32"/>
  <c r="E583" i="32"/>
  <c r="M634" i="32"/>
  <c r="L634" i="32"/>
  <c r="K634" i="32"/>
  <c r="J634" i="32"/>
  <c r="H634" i="32"/>
  <c r="G634" i="32"/>
  <c r="F634" i="32"/>
  <c r="E634" i="32"/>
  <c r="M652" i="32"/>
  <c r="L652" i="32"/>
  <c r="K652" i="32"/>
  <c r="J652" i="32"/>
  <c r="H652" i="32"/>
  <c r="G652" i="32"/>
  <c r="F652" i="32"/>
  <c r="E652" i="32"/>
  <c r="M579" i="32"/>
  <c r="L579" i="32"/>
  <c r="K579" i="32"/>
  <c r="J579" i="32"/>
  <c r="H579" i="32"/>
  <c r="G579" i="32"/>
  <c r="F579" i="32"/>
  <c r="E579" i="32"/>
  <c r="M575" i="32"/>
  <c r="L575" i="32"/>
  <c r="K575" i="32"/>
  <c r="J575" i="32"/>
  <c r="H575" i="32"/>
  <c r="G575" i="32"/>
  <c r="F575" i="32"/>
  <c r="E575" i="32"/>
  <c r="M597" i="32"/>
  <c r="L597" i="32"/>
  <c r="K597" i="32"/>
  <c r="J597" i="32"/>
  <c r="H597" i="32"/>
  <c r="G597" i="32"/>
  <c r="F597" i="32"/>
  <c r="E597" i="32"/>
  <c r="M628" i="32"/>
  <c r="L628" i="32"/>
  <c r="K628" i="32"/>
  <c r="J628" i="32"/>
  <c r="H628" i="32"/>
  <c r="G628" i="32"/>
  <c r="F628" i="32"/>
  <c r="E628" i="32"/>
  <c r="M627" i="32"/>
  <c r="L627" i="32"/>
  <c r="K627" i="32"/>
  <c r="J627" i="32"/>
  <c r="H627" i="32"/>
  <c r="G627" i="32"/>
  <c r="F627" i="32"/>
  <c r="E627" i="32"/>
  <c r="M668" i="32"/>
  <c r="L668" i="32"/>
  <c r="K668" i="32"/>
  <c r="J668" i="32"/>
  <c r="H668" i="32"/>
  <c r="G668" i="32"/>
  <c r="F668" i="32"/>
  <c r="E668" i="32"/>
  <c r="E670" i="32" s="1"/>
  <c r="E149" i="40" s="1"/>
  <c r="M624" i="32"/>
  <c r="L624" i="32"/>
  <c r="K624" i="32"/>
  <c r="J624" i="32"/>
  <c r="H624" i="32"/>
  <c r="G624" i="32"/>
  <c r="F624" i="32"/>
  <c r="E624" i="32"/>
  <c r="M594" i="32"/>
  <c r="L594" i="32"/>
  <c r="K594" i="32"/>
  <c r="J594" i="32"/>
  <c r="H594" i="32"/>
  <c r="G594" i="32"/>
  <c r="F594" i="32"/>
  <c r="E594" i="32"/>
  <c r="M543" i="32"/>
  <c r="L543" i="32"/>
  <c r="K543" i="32"/>
  <c r="J543" i="32"/>
  <c r="H543" i="32"/>
  <c r="G543" i="32"/>
  <c r="F543" i="32"/>
  <c r="E543" i="32"/>
  <c r="I565" i="32" l="1"/>
  <c r="N565" i="32"/>
  <c r="I564" i="32"/>
  <c r="I566" i="32"/>
  <c r="I567" i="32"/>
  <c r="N567" i="32"/>
  <c r="N564" i="32"/>
  <c r="O564" i="32" s="1"/>
  <c r="N566" i="32"/>
  <c r="N607" i="32"/>
  <c r="I641" i="32"/>
  <c r="N641" i="32"/>
  <c r="I720" i="32"/>
  <c r="N720" i="32"/>
  <c r="I723" i="32"/>
  <c r="N723" i="32"/>
  <c r="I724" i="32"/>
  <c r="N724" i="32"/>
  <c r="I722" i="32"/>
  <c r="I607" i="32"/>
  <c r="N722" i="32"/>
  <c r="N624" i="32"/>
  <c r="N668" i="32"/>
  <c r="I627" i="32"/>
  <c r="N627" i="32"/>
  <c r="I628" i="32"/>
  <c r="N579" i="32"/>
  <c r="I652" i="32"/>
  <c r="N652" i="32"/>
  <c r="I634" i="32"/>
  <c r="N634" i="32"/>
  <c r="I583" i="32"/>
  <c r="N583" i="32"/>
  <c r="I584" i="32"/>
  <c r="N584" i="32"/>
  <c r="I597" i="32"/>
  <c r="I579" i="32"/>
  <c r="N597" i="32"/>
  <c r="N575" i="32"/>
  <c r="I575" i="32"/>
  <c r="N628" i="32"/>
  <c r="I543" i="32"/>
  <c r="N543" i="32"/>
  <c r="I594" i="32"/>
  <c r="N594" i="32"/>
  <c r="I624" i="32"/>
  <c r="I668" i="32"/>
  <c r="M617" i="32"/>
  <c r="L617" i="32"/>
  <c r="K617" i="32"/>
  <c r="J617" i="32"/>
  <c r="H617" i="32"/>
  <c r="G617" i="32"/>
  <c r="F617" i="32"/>
  <c r="E617" i="32"/>
  <c r="O723" i="32" l="1"/>
  <c r="O641" i="32"/>
  <c r="O565" i="32"/>
  <c r="O566" i="32"/>
  <c r="O607" i="32"/>
  <c r="O567" i="32"/>
  <c r="O724" i="32"/>
  <c r="O720" i="32"/>
  <c r="O722" i="32"/>
  <c r="O583" i="32"/>
  <c r="O652" i="32"/>
  <c r="O627" i="32"/>
  <c r="O668" i="32"/>
  <c r="O634" i="32"/>
  <c r="O624" i="32"/>
  <c r="O597" i="32"/>
  <c r="O628" i="32"/>
  <c r="O579" i="32"/>
  <c r="O584" i="32"/>
  <c r="O575" i="32"/>
  <c r="O543" i="32"/>
  <c r="O594" i="32"/>
  <c r="I617" i="32"/>
  <c r="N617" i="32"/>
  <c r="O447" i="32"/>
  <c r="O448" i="32" l="1"/>
  <c r="O403" i="32"/>
  <c r="O322" i="32"/>
  <c r="O503" i="32"/>
  <c r="O499" i="32"/>
  <c r="O524" i="32"/>
  <c r="O497" i="32"/>
  <c r="O456" i="32"/>
  <c r="O320" i="32"/>
  <c r="O318" i="32"/>
  <c r="O400" i="32"/>
  <c r="O404" i="32"/>
  <c r="O402" i="32"/>
  <c r="O329" i="32"/>
  <c r="O501" i="32"/>
  <c r="O390" i="32"/>
  <c r="O443" i="32"/>
  <c r="O330" i="32"/>
  <c r="O453" i="32"/>
  <c r="O450" i="32"/>
  <c r="O397" i="32"/>
  <c r="O617" i="32"/>
  <c r="O395" i="32"/>
  <c r="O377" i="32"/>
  <c r="O364" i="32"/>
  <c r="O312" i="32"/>
  <c r="O498" i="32"/>
  <c r="O401" i="32"/>
  <c r="O328" i="32"/>
  <c r="O525" i="32"/>
  <c r="O507" i="32"/>
  <c r="O457" i="32"/>
  <c r="O455" i="32"/>
  <c r="O444" i="32"/>
  <c r="O327" i="32"/>
  <c r="O321" i="32"/>
  <c r="O319" i="32"/>
  <c r="O315" i="32"/>
  <c r="O399" i="32"/>
  <c r="O324" i="32"/>
  <c r="O526" i="32"/>
  <c r="O445" i="32"/>
  <c r="O394" i="32"/>
  <c r="O391" i="32"/>
  <c r="O387" i="32"/>
  <c r="O290" i="32"/>
  <c r="O405" i="32"/>
  <c r="O311" i="32"/>
  <c r="O446" i="32"/>
  <c r="O452" i="32"/>
  <c r="O389" i="32"/>
  <c r="O523" i="32"/>
  <c r="O385" i="32"/>
  <c r="O326" i="32"/>
  <c r="O500" i="32"/>
  <c r="O393" i="32"/>
  <c r="O316" i="32"/>
  <c r="O386" i="32"/>
  <c r="O313" i="32"/>
  <c r="O502" i="32"/>
  <c r="O396" i="32"/>
  <c r="O451" i="32"/>
  <c r="O392" i="32"/>
  <c r="O388" i="32"/>
  <c r="O398" i="32"/>
  <c r="O454" i="32"/>
  <c r="O317" i="32"/>
  <c r="O287" i="32"/>
  <c r="O325" i="32"/>
  <c r="O323" i="32"/>
  <c r="O384" i="32"/>
  <c r="O449" i="32"/>
  <c r="P21" i="33" l="1"/>
  <c r="K21" i="33"/>
  <c r="M528" i="32" l="1"/>
  <c r="M105" i="40" s="1"/>
  <c r="L528" i="32"/>
  <c r="L105" i="40" s="1"/>
  <c r="K528" i="32"/>
  <c r="K105" i="40" s="1"/>
  <c r="J528" i="32"/>
  <c r="J105" i="40" s="1"/>
  <c r="H528" i="32"/>
  <c r="H105" i="40" s="1"/>
  <c r="G528" i="32"/>
  <c r="G105" i="40" s="1"/>
  <c r="F528" i="32"/>
  <c r="F105" i="40" s="1"/>
  <c r="M686" i="32"/>
  <c r="L686" i="32"/>
  <c r="K686" i="32"/>
  <c r="J686" i="32"/>
  <c r="H686" i="32"/>
  <c r="G686" i="32"/>
  <c r="F686" i="32"/>
  <c r="E686" i="32"/>
  <c r="M192" i="32"/>
  <c r="L192" i="32"/>
  <c r="K192" i="32"/>
  <c r="J192" i="32"/>
  <c r="H192" i="32"/>
  <c r="G192" i="32"/>
  <c r="F192" i="32"/>
  <c r="E192" i="32"/>
  <c r="M109" i="32"/>
  <c r="L109" i="32"/>
  <c r="K109" i="32"/>
  <c r="J109" i="32"/>
  <c r="H109" i="32"/>
  <c r="G109" i="32"/>
  <c r="F109" i="32"/>
  <c r="E109" i="32"/>
  <c r="M135" i="32"/>
  <c r="L135" i="32"/>
  <c r="K135" i="32"/>
  <c r="J135" i="32"/>
  <c r="H135" i="32"/>
  <c r="G135" i="32"/>
  <c r="F135" i="32"/>
  <c r="E135" i="32"/>
  <c r="M213" i="32"/>
  <c r="L213" i="32"/>
  <c r="K213" i="32"/>
  <c r="J213" i="32"/>
  <c r="H213" i="32"/>
  <c r="G213" i="32"/>
  <c r="F213" i="32"/>
  <c r="E213" i="32"/>
  <c r="M157" i="32"/>
  <c r="L157" i="32"/>
  <c r="K157" i="32"/>
  <c r="J157" i="32"/>
  <c r="H157" i="32"/>
  <c r="G157" i="32"/>
  <c r="F157" i="32"/>
  <c r="E157" i="32"/>
  <c r="M99" i="32"/>
  <c r="L99" i="32"/>
  <c r="K99" i="32"/>
  <c r="J99" i="32"/>
  <c r="H99" i="32"/>
  <c r="G99" i="32"/>
  <c r="F99" i="32"/>
  <c r="E99" i="32"/>
  <c r="M155" i="32"/>
  <c r="L155" i="32"/>
  <c r="K155" i="32"/>
  <c r="J155" i="32"/>
  <c r="H155" i="32"/>
  <c r="G155" i="32"/>
  <c r="F155" i="32"/>
  <c r="E155" i="32"/>
  <c r="M98" i="32"/>
  <c r="L98" i="32"/>
  <c r="K98" i="32"/>
  <c r="J98" i="32"/>
  <c r="H98" i="32"/>
  <c r="G98" i="32"/>
  <c r="F98" i="32"/>
  <c r="E98" i="32"/>
  <c r="M207" i="32"/>
  <c r="L207" i="32"/>
  <c r="K207" i="32"/>
  <c r="J207" i="32"/>
  <c r="H207" i="32"/>
  <c r="G207" i="32"/>
  <c r="F207" i="32"/>
  <c r="E207" i="32"/>
  <c r="M95" i="32"/>
  <c r="L95" i="32"/>
  <c r="K95" i="32"/>
  <c r="J95" i="32"/>
  <c r="H95" i="32"/>
  <c r="G95" i="32"/>
  <c r="F95" i="32"/>
  <c r="E95" i="32"/>
  <c r="M93" i="32"/>
  <c r="L93" i="32"/>
  <c r="K93" i="32"/>
  <c r="J93" i="32"/>
  <c r="H93" i="32"/>
  <c r="G93" i="32"/>
  <c r="F93" i="32"/>
  <c r="E93" i="32"/>
  <c r="M59" i="32"/>
  <c r="L59" i="32"/>
  <c r="K59" i="32"/>
  <c r="J59" i="32"/>
  <c r="H59" i="32"/>
  <c r="G59" i="32"/>
  <c r="F59" i="32"/>
  <c r="E59" i="32"/>
  <c r="M21" i="32"/>
  <c r="L21" i="32"/>
  <c r="K21" i="32"/>
  <c r="J21" i="32"/>
  <c r="H21" i="32"/>
  <c r="G21" i="32"/>
  <c r="F21" i="32"/>
  <c r="E21" i="32"/>
  <c r="M78" i="32"/>
  <c r="M80" i="32" s="1"/>
  <c r="M12" i="40" s="1"/>
  <c r="L78" i="32"/>
  <c r="L80" i="32" s="1"/>
  <c r="L12" i="40" s="1"/>
  <c r="K78" i="32"/>
  <c r="K80" i="32" s="1"/>
  <c r="K12" i="40" s="1"/>
  <c r="J78" i="32"/>
  <c r="J80" i="32" s="1"/>
  <c r="J12" i="40" s="1"/>
  <c r="H78" i="32"/>
  <c r="H80" i="32" s="1"/>
  <c r="H12" i="40" s="1"/>
  <c r="G78" i="32"/>
  <c r="G80" i="32" s="1"/>
  <c r="G12" i="40" s="1"/>
  <c r="F78" i="32"/>
  <c r="F80" i="32" s="1"/>
  <c r="F12" i="40" s="1"/>
  <c r="E78" i="32"/>
  <c r="E80" i="32" s="1"/>
  <c r="E12" i="40" s="1"/>
  <c r="M55" i="32"/>
  <c r="L55" i="32"/>
  <c r="K55" i="32"/>
  <c r="J55" i="32"/>
  <c r="H55" i="32"/>
  <c r="G55" i="32"/>
  <c r="F55" i="32"/>
  <c r="E55" i="32"/>
  <c r="K65" i="40" l="1"/>
  <c r="H65" i="40"/>
  <c r="M65" i="40"/>
  <c r="E65" i="40"/>
  <c r="J65" i="40"/>
  <c r="F65" i="40"/>
  <c r="G65" i="40"/>
  <c r="L65" i="40"/>
  <c r="N80" i="32"/>
  <c r="N12" i="40" s="1"/>
  <c r="N192" i="32"/>
  <c r="I528" i="32"/>
  <c r="I105" i="40" s="1"/>
  <c r="I686" i="32"/>
  <c r="N686" i="32"/>
  <c r="I192" i="32"/>
  <c r="I157" i="32"/>
  <c r="N157" i="32"/>
  <c r="I213" i="32"/>
  <c r="N213" i="32"/>
  <c r="I135" i="32"/>
  <c r="N135" i="32"/>
  <c r="I109" i="32"/>
  <c r="N109" i="32"/>
  <c r="I99" i="32"/>
  <c r="N99" i="32"/>
  <c r="I207" i="32"/>
  <c r="N207" i="32"/>
  <c r="N98" i="32"/>
  <c r="I155" i="32"/>
  <c r="N155" i="32"/>
  <c r="I98" i="32"/>
  <c r="N55" i="32"/>
  <c r="I59" i="32"/>
  <c r="I93" i="32"/>
  <c r="N93" i="32"/>
  <c r="I95" i="32"/>
  <c r="N95" i="32"/>
  <c r="I55" i="32"/>
  <c r="I78" i="32"/>
  <c r="N78" i="32"/>
  <c r="I21" i="32"/>
  <c r="N21" i="32"/>
  <c r="N59" i="32"/>
  <c r="N65" i="40" l="1"/>
  <c r="O528" i="32"/>
  <c r="O105" i="40" s="1"/>
  <c r="O433" i="32"/>
  <c r="O280" i="32"/>
  <c r="O383" i="32"/>
  <c r="O314" i="32"/>
  <c r="O442" i="32"/>
  <c r="O310" i="32"/>
  <c r="O362" i="32"/>
  <c r="O272" i="32"/>
  <c r="O356" i="32"/>
  <c r="O463" i="32"/>
  <c r="O192" i="32"/>
  <c r="O462" i="32"/>
  <c r="O495" i="32"/>
  <c r="O308" i="32"/>
  <c r="O424" i="32"/>
  <c r="O522" i="32"/>
  <c r="O686" i="32"/>
  <c r="O297" i="32"/>
  <c r="O213" i="32"/>
  <c r="O135" i="32"/>
  <c r="O157" i="32"/>
  <c r="O109" i="32"/>
  <c r="O99" i="32"/>
  <c r="O207" i="32"/>
  <c r="O98" i="32"/>
  <c r="O155" i="32"/>
  <c r="O59" i="32"/>
  <c r="O78" i="32"/>
  <c r="O95" i="32"/>
  <c r="O93" i="32"/>
  <c r="O55" i="32"/>
  <c r="O21" i="32"/>
  <c r="M721" i="32" l="1"/>
  <c r="L721" i="32"/>
  <c r="K721" i="32"/>
  <c r="J721" i="32"/>
  <c r="H721" i="32"/>
  <c r="G721" i="32"/>
  <c r="F721" i="32"/>
  <c r="E721" i="32"/>
  <c r="M719" i="32"/>
  <c r="M171" i="40" s="1"/>
  <c r="L719" i="32"/>
  <c r="L171" i="40" s="1"/>
  <c r="K719" i="32"/>
  <c r="K171" i="40" s="1"/>
  <c r="J719" i="32"/>
  <c r="J171" i="40" s="1"/>
  <c r="H719" i="32"/>
  <c r="H171" i="40" s="1"/>
  <c r="G719" i="32"/>
  <c r="G171" i="40" s="1"/>
  <c r="F719" i="32"/>
  <c r="F171" i="40" s="1"/>
  <c r="E719" i="32"/>
  <c r="E171" i="40" s="1"/>
  <c r="M717" i="32"/>
  <c r="L717" i="32"/>
  <c r="K717" i="32"/>
  <c r="J717" i="32"/>
  <c r="H717" i="32"/>
  <c r="G717" i="32"/>
  <c r="F717" i="32"/>
  <c r="E717" i="32"/>
  <c r="M716" i="32"/>
  <c r="M170" i="40" s="1"/>
  <c r="L716" i="32"/>
  <c r="L170" i="40" s="1"/>
  <c r="K716" i="32"/>
  <c r="K170" i="40" s="1"/>
  <c r="J716" i="32"/>
  <c r="J170" i="40" s="1"/>
  <c r="H716" i="32"/>
  <c r="H170" i="40" s="1"/>
  <c r="G716" i="32"/>
  <c r="G170" i="40" s="1"/>
  <c r="F716" i="32"/>
  <c r="F170" i="40" s="1"/>
  <c r="E716" i="32"/>
  <c r="E170" i="40" s="1"/>
  <c r="M714" i="32"/>
  <c r="M169" i="40" s="1"/>
  <c r="L714" i="32"/>
  <c r="L169" i="40" s="1"/>
  <c r="K714" i="32"/>
  <c r="K169" i="40" s="1"/>
  <c r="J714" i="32"/>
  <c r="J169" i="40" s="1"/>
  <c r="H714" i="32"/>
  <c r="H169" i="40" s="1"/>
  <c r="G714" i="32"/>
  <c r="G169" i="40" s="1"/>
  <c r="F714" i="32"/>
  <c r="F169" i="40" s="1"/>
  <c r="E714" i="32"/>
  <c r="M702" i="32"/>
  <c r="L702" i="32"/>
  <c r="K702" i="32"/>
  <c r="J702" i="32"/>
  <c r="H702" i="32"/>
  <c r="G702" i="32"/>
  <c r="F702" i="32"/>
  <c r="E702" i="32"/>
  <c r="M701" i="32"/>
  <c r="L701" i="32"/>
  <c r="K701" i="32"/>
  <c r="J701" i="32"/>
  <c r="H701" i="32"/>
  <c r="G701" i="32"/>
  <c r="F701" i="32"/>
  <c r="E701" i="32"/>
  <c r="M700" i="32"/>
  <c r="L700" i="32"/>
  <c r="K700" i="32"/>
  <c r="J700" i="32"/>
  <c r="H700" i="32"/>
  <c r="G700" i="32"/>
  <c r="F700" i="32"/>
  <c r="E700" i="32"/>
  <c r="M699" i="32"/>
  <c r="L699" i="32"/>
  <c r="K699" i="32"/>
  <c r="J699" i="32"/>
  <c r="H699" i="32"/>
  <c r="G699" i="32"/>
  <c r="F699" i="32"/>
  <c r="E699" i="32"/>
  <c r="M698" i="32"/>
  <c r="L698" i="32"/>
  <c r="K698" i="32"/>
  <c r="J698" i="32"/>
  <c r="H698" i="32"/>
  <c r="G698" i="32"/>
  <c r="F698" i="32"/>
  <c r="E698" i="32"/>
  <c r="E704" i="32" s="1"/>
  <c r="M685" i="32"/>
  <c r="L685" i="32"/>
  <c r="K685" i="32"/>
  <c r="J685" i="32"/>
  <c r="H685" i="32"/>
  <c r="G685" i="32"/>
  <c r="F685" i="32"/>
  <c r="E685" i="32"/>
  <c r="M684" i="32"/>
  <c r="L684" i="32"/>
  <c r="K684" i="32"/>
  <c r="J684" i="32"/>
  <c r="H684" i="32"/>
  <c r="G684" i="32"/>
  <c r="F684" i="32"/>
  <c r="E684" i="32"/>
  <c r="M683" i="32"/>
  <c r="L683" i="32"/>
  <c r="K683" i="32"/>
  <c r="J683" i="32"/>
  <c r="H683" i="32"/>
  <c r="G683" i="32"/>
  <c r="F683" i="32"/>
  <c r="E683" i="32"/>
  <c r="M682" i="32"/>
  <c r="L682" i="32"/>
  <c r="K682" i="32"/>
  <c r="J682" i="32"/>
  <c r="H682" i="32"/>
  <c r="G682" i="32"/>
  <c r="F682" i="32"/>
  <c r="E682" i="32"/>
  <c r="E688" i="32" s="1"/>
  <c r="M661" i="32"/>
  <c r="L661" i="32"/>
  <c r="K661" i="32"/>
  <c r="J661" i="32"/>
  <c r="H661" i="32"/>
  <c r="G661" i="32"/>
  <c r="F661" i="32"/>
  <c r="E661" i="32"/>
  <c r="M660" i="32"/>
  <c r="L660" i="32"/>
  <c r="K660" i="32"/>
  <c r="J660" i="32"/>
  <c r="H660" i="32"/>
  <c r="G660" i="32"/>
  <c r="F660" i="32"/>
  <c r="E660" i="32"/>
  <c r="E663" i="32" s="1"/>
  <c r="E148" i="40" s="1"/>
  <c r="M653" i="32"/>
  <c r="L653" i="32"/>
  <c r="K653" i="32"/>
  <c r="J653" i="32"/>
  <c r="H653" i="32"/>
  <c r="G653" i="32"/>
  <c r="F653" i="32"/>
  <c r="E653" i="32"/>
  <c r="M651" i="32"/>
  <c r="L651" i="32"/>
  <c r="K651" i="32"/>
  <c r="J651" i="32"/>
  <c r="H651" i="32"/>
  <c r="G651" i="32"/>
  <c r="F651" i="32"/>
  <c r="E651" i="32"/>
  <c r="M650" i="32"/>
  <c r="L650" i="32"/>
  <c r="K650" i="32"/>
  <c r="J650" i="32"/>
  <c r="H650" i="32"/>
  <c r="G650" i="32"/>
  <c r="F650" i="32"/>
  <c r="E650" i="32"/>
  <c r="M649" i="32"/>
  <c r="L649" i="32"/>
  <c r="K649" i="32"/>
  <c r="J649" i="32"/>
  <c r="H649" i="32"/>
  <c r="G649" i="32"/>
  <c r="F649" i="32"/>
  <c r="E649" i="32"/>
  <c r="E655" i="32" s="1"/>
  <c r="E147" i="40" s="1"/>
  <c r="M642" i="32"/>
  <c r="L642" i="32"/>
  <c r="K642" i="32"/>
  <c r="J642" i="32"/>
  <c r="H642" i="32"/>
  <c r="G642" i="32"/>
  <c r="F642" i="32"/>
  <c r="E642" i="32"/>
  <c r="M640" i="32"/>
  <c r="L640" i="32"/>
  <c r="K640" i="32"/>
  <c r="J640" i="32"/>
  <c r="H640" i="32"/>
  <c r="G640" i="32"/>
  <c r="F640" i="32"/>
  <c r="E640" i="32"/>
  <c r="M639" i="32"/>
  <c r="L639" i="32"/>
  <c r="K639" i="32"/>
  <c r="J639" i="32"/>
  <c r="H639" i="32"/>
  <c r="G639" i="32"/>
  <c r="F639" i="32"/>
  <c r="E639" i="32"/>
  <c r="M638" i="32"/>
  <c r="L638" i="32"/>
  <c r="K638" i="32"/>
  <c r="J638" i="32"/>
  <c r="H638" i="32"/>
  <c r="G638" i="32"/>
  <c r="F638" i="32"/>
  <c r="E638" i="32"/>
  <c r="M637" i="32"/>
  <c r="L637" i="32"/>
  <c r="K637" i="32"/>
  <c r="J637" i="32"/>
  <c r="H637" i="32"/>
  <c r="G637" i="32"/>
  <c r="F637" i="32"/>
  <c r="E637" i="32"/>
  <c r="M636" i="32"/>
  <c r="L636" i="32"/>
  <c r="K636" i="32"/>
  <c r="J636" i="32"/>
  <c r="H636" i="32"/>
  <c r="G636" i="32"/>
  <c r="F636" i="32"/>
  <c r="E636" i="32"/>
  <c r="M635" i="32"/>
  <c r="L635" i="32"/>
  <c r="K635" i="32"/>
  <c r="J635" i="32"/>
  <c r="H635" i="32"/>
  <c r="G635" i="32"/>
  <c r="F635" i="32"/>
  <c r="E635" i="32"/>
  <c r="M633" i="32"/>
  <c r="L633" i="32"/>
  <c r="K633" i="32"/>
  <c r="J633" i="32"/>
  <c r="H633" i="32"/>
  <c r="G633" i="32"/>
  <c r="F633" i="32"/>
  <c r="E633" i="32"/>
  <c r="M632" i="32"/>
  <c r="L632" i="32"/>
  <c r="K632" i="32"/>
  <c r="J632" i="32"/>
  <c r="H632" i="32"/>
  <c r="G632" i="32"/>
  <c r="F632" i="32"/>
  <c r="E632" i="32"/>
  <c r="M631" i="32"/>
  <c r="L631" i="32"/>
  <c r="K631" i="32"/>
  <c r="J631" i="32"/>
  <c r="H631" i="32"/>
  <c r="G631" i="32"/>
  <c r="F631" i="32"/>
  <c r="E631" i="32"/>
  <c r="M630" i="32"/>
  <c r="L630" i="32"/>
  <c r="K630" i="32"/>
  <c r="J630" i="32"/>
  <c r="H630" i="32"/>
  <c r="G630" i="32"/>
  <c r="F630" i="32"/>
  <c r="E630" i="32"/>
  <c r="M629" i="32"/>
  <c r="L629" i="32"/>
  <c r="K629" i="32"/>
  <c r="J629" i="32"/>
  <c r="H629" i="32"/>
  <c r="G629" i="32"/>
  <c r="F629" i="32"/>
  <c r="E629" i="32"/>
  <c r="M626" i="32"/>
  <c r="L626" i="32"/>
  <c r="K626" i="32"/>
  <c r="J626" i="32"/>
  <c r="H626" i="32"/>
  <c r="G626" i="32"/>
  <c r="F626" i="32"/>
  <c r="E626" i="32"/>
  <c r="M625" i="32"/>
  <c r="L625" i="32"/>
  <c r="K625" i="32"/>
  <c r="J625" i="32"/>
  <c r="H625" i="32"/>
  <c r="G625" i="32"/>
  <c r="F625" i="32"/>
  <c r="E625" i="32"/>
  <c r="M623" i="32"/>
  <c r="L623" i="32"/>
  <c r="K623" i="32"/>
  <c r="J623" i="32"/>
  <c r="H623" i="32"/>
  <c r="G623" i="32"/>
  <c r="F623" i="32"/>
  <c r="E623" i="32"/>
  <c r="M622" i="32"/>
  <c r="L622" i="32"/>
  <c r="K622" i="32"/>
  <c r="J622" i="32"/>
  <c r="H622" i="32"/>
  <c r="G622" i="32"/>
  <c r="F622" i="32"/>
  <c r="E622" i="32"/>
  <c r="M621" i="32"/>
  <c r="L621" i="32"/>
  <c r="K621" i="32"/>
  <c r="J621" i="32"/>
  <c r="H621" i="32"/>
  <c r="G621" i="32"/>
  <c r="F621" i="32"/>
  <c r="E621" i="32"/>
  <c r="M620" i="32"/>
  <c r="L620" i="32"/>
  <c r="K620" i="32"/>
  <c r="J620" i="32"/>
  <c r="H620" i="32"/>
  <c r="G620" i="32"/>
  <c r="F620" i="32"/>
  <c r="E620" i="32"/>
  <c r="M619" i="32"/>
  <c r="L619" i="32"/>
  <c r="K619" i="32"/>
  <c r="J619" i="32"/>
  <c r="H619" i="32"/>
  <c r="G619" i="32"/>
  <c r="F619" i="32"/>
  <c r="E619" i="32"/>
  <c r="M618" i="32"/>
  <c r="L618" i="32"/>
  <c r="K618" i="32"/>
  <c r="J618" i="32"/>
  <c r="H618" i="32"/>
  <c r="G618" i="32"/>
  <c r="F618" i="32"/>
  <c r="E618" i="32"/>
  <c r="E644" i="32" s="1"/>
  <c r="E146" i="40" s="1"/>
  <c r="M609" i="32"/>
  <c r="L609" i="32"/>
  <c r="K609" i="32"/>
  <c r="J609" i="32"/>
  <c r="H609" i="32"/>
  <c r="G609" i="32"/>
  <c r="F609" i="32"/>
  <c r="E609" i="32"/>
  <c r="M608" i="32"/>
  <c r="L608" i="32"/>
  <c r="K608" i="32"/>
  <c r="J608" i="32"/>
  <c r="H608" i="32"/>
  <c r="G608" i="32"/>
  <c r="F608" i="32"/>
  <c r="E608" i="32"/>
  <c r="M606" i="32"/>
  <c r="L606" i="32"/>
  <c r="K606" i="32"/>
  <c r="J606" i="32"/>
  <c r="H606" i="32"/>
  <c r="G606" i="32"/>
  <c r="F606" i="32"/>
  <c r="E606" i="32"/>
  <c r="M605" i="32"/>
  <c r="L605" i="32"/>
  <c r="K605" i="32"/>
  <c r="J605" i="32"/>
  <c r="H605" i="32"/>
  <c r="G605" i="32"/>
  <c r="F605" i="32"/>
  <c r="E605" i="32"/>
  <c r="M604" i="32"/>
  <c r="L604" i="32"/>
  <c r="K604" i="32"/>
  <c r="J604" i="32"/>
  <c r="H604" i="32"/>
  <c r="G604" i="32"/>
  <c r="F604" i="32"/>
  <c r="E604" i="32"/>
  <c r="M603" i="32"/>
  <c r="L603" i="32"/>
  <c r="K603" i="32"/>
  <c r="J603" i="32"/>
  <c r="H603" i="32"/>
  <c r="G603" i="32"/>
  <c r="F603" i="32"/>
  <c r="E603" i="32"/>
  <c r="M602" i="32"/>
  <c r="L602" i="32"/>
  <c r="K602" i="32"/>
  <c r="J602" i="32"/>
  <c r="H602" i="32"/>
  <c r="G602" i="32"/>
  <c r="F602" i="32"/>
  <c r="E602" i="32"/>
  <c r="M601" i="32"/>
  <c r="L601" i="32"/>
  <c r="K601" i="32"/>
  <c r="J601" i="32"/>
  <c r="H601" i="32"/>
  <c r="G601" i="32"/>
  <c r="F601" i="32"/>
  <c r="E601" i="32"/>
  <c r="M600" i="32"/>
  <c r="L600" i="32"/>
  <c r="K600" i="32"/>
  <c r="J600" i="32"/>
  <c r="H600" i="32"/>
  <c r="G600" i="32"/>
  <c r="F600" i="32"/>
  <c r="E600" i="32"/>
  <c r="M599" i="32"/>
  <c r="L599" i="32"/>
  <c r="K599" i="32"/>
  <c r="J599" i="32"/>
  <c r="H599" i="32"/>
  <c r="G599" i="32"/>
  <c r="F599" i="32"/>
  <c r="E599" i="32"/>
  <c r="M598" i="32"/>
  <c r="L598" i="32"/>
  <c r="K598" i="32"/>
  <c r="J598" i="32"/>
  <c r="H598" i="32"/>
  <c r="G598" i="32"/>
  <c r="F598" i="32"/>
  <c r="E598" i="32"/>
  <c r="M596" i="32"/>
  <c r="L596" i="32"/>
  <c r="K596" i="32"/>
  <c r="J596" i="32"/>
  <c r="H596" i="32"/>
  <c r="G596" i="32"/>
  <c r="F596" i="32"/>
  <c r="E596" i="32"/>
  <c r="M595" i="32"/>
  <c r="L595" i="32"/>
  <c r="K595" i="32"/>
  <c r="J595" i="32"/>
  <c r="H595" i="32"/>
  <c r="G595" i="32"/>
  <c r="F595" i="32"/>
  <c r="E595" i="32"/>
  <c r="M610" i="32"/>
  <c r="L610" i="32"/>
  <c r="K610" i="32"/>
  <c r="J610" i="32"/>
  <c r="H610" i="32"/>
  <c r="G610" i="32"/>
  <c r="F610" i="32"/>
  <c r="E610" i="32"/>
  <c r="M572" i="32"/>
  <c r="L572" i="32"/>
  <c r="K572" i="32"/>
  <c r="J572" i="32"/>
  <c r="H572" i="32"/>
  <c r="G572" i="32"/>
  <c r="F572" i="32"/>
  <c r="E572" i="32"/>
  <c r="M587" i="32"/>
  <c r="L587" i="32"/>
  <c r="K587" i="32"/>
  <c r="J587" i="32"/>
  <c r="H587" i="32"/>
  <c r="G587" i="32"/>
  <c r="F587" i="32"/>
  <c r="E587" i="32"/>
  <c r="M586" i="32"/>
  <c r="L586" i="32"/>
  <c r="K586" i="32"/>
  <c r="J586" i="32"/>
  <c r="H586" i="32"/>
  <c r="G586" i="32"/>
  <c r="F586" i="32"/>
  <c r="E586" i="32"/>
  <c r="M585" i="32"/>
  <c r="L585" i="32"/>
  <c r="K585" i="32"/>
  <c r="J585" i="32"/>
  <c r="H585" i="32"/>
  <c r="G585" i="32"/>
  <c r="F585" i="32"/>
  <c r="E585" i="32"/>
  <c r="M582" i="32"/>
  <c r="L582" i="32"/>
  <c r="K582" i="32"/>
  <c r="J582" i="32"/>
  <c r="H582" i="32"/>
  <c r="G582" i="32"/>
  <c r="F582" i="32"/>
  <c r="E582" i="32"/>
  <c r="M581" i="32"/>
  <c r="L581" i="32"/>
  <c r="K581" i="32"/>
  <c r="J581" i="32"/>
  <c r="H581" i="32"/>
  <c r="G581" i="32"/>
  <c r="F581" i="32"/>
  <c r="E581" i="32"/>
  <c r="M580" i="32"/>
  <c r="L580" i="32"/>
  <c r="K580" i="32"/>
  <c r="J580" i="32"/>
  <c r="H580" i="32"/>
  <c r="G580" i="32"/>
  <c r="F580" i="32"/>
  <c r="E580" i="32"/>
  <c r="M578" i="32"/>
  <c r="L578" i="32"/>
  <c r="K578" i="32"/>
  <c r="J578" i="32"/>
  <c r="H578" i="32"/>
  <c r="G578" i="32"/>
  <c r="F578" i="32"/>
  <c r="E578" i="32"/>
  <c r="M577" i="32"/>
  <c r="L577" i="32"/>
  <c r="K577" i="32"/>
  <c r="J577" i="32"/>
  <c r="H577" i="32"/>
  <c r="G577" i="32"/>
  <c r="F577" i="32"/>
  <c r="E577" i="32"/>
  <c r="M576" i="32"/>
  <c r="L576" i="32"/>
  <c r="K576" i="32"/>
  <c r="J576" i="32"/>
  <c r="H576" i="32"/>
  <c r="G576" i="32"/>
  <c r="F576" i="32"/>
  <c r="E576" i="32"/>
  <c r="M574" i="32"/>
  <c r="L574" i="32"/>
  <c r="K574" i="32"/>
  <c r="J574" i="32"/>
  <c r="H574" i="32"/>
  <c r="G574" i="32"/>
  <c r="F574" i="32"/>
  <c r="E574" i="32"/>
  <c r="M573" i="32"/>
  <c r="L573" i="32"/>
  <c r="K573" i="32"/>
  <c r="J573" i="32"/>
  <c r="H573" i="32"/>
  <c r="G573" i="32"/>
  <c r="F573" i="32"/>
  <c r="E573" i="32"/>
  <c r="M571" i="32"/>
  <c r="L571" i="32"/>
  <c r="K571" i="32"/>
  <c r="J571" i="32"/>
  <c r="H571" i="32"/>
  <c r="G571" i="32"/>
  <c r="F571" i="32"/>
  <c r="E571" i="32"/>
  <c r="M570" i="32"/>
  <c r="L570" i="32"/>
  <c r="K570" i="32"/>
  <c r="J570" i="32"/>
  <c r="H570" i="32"/>
  <c r="G570" i="32"/>
  <c r="F570" i="32"/>
  <c r="E570" i="32"/>
  <c r="M569" i="32"/>
  <c r="L569" i="32"/>
  <c r="K569" i="32"/>
  <c r="J569" i="32"/>
  <c r="H569" i="32"/>
  <c r="G569" i="32"/>
  <c r="F569" i="32"/>
  <c r="E569" i="32"/>
  <c r="M568" i="32"/>
  <c r="L568" i="32"/>
  <c r="K568" i="32"/>
  <c r="J568" i="32"/>
  <c r="H568" i="32"/>
  <c r="G568" i="32"/>
  <c r="F568" i="32"/>
  <c r="E568" i="32"/>
  <c r="M563" i="32"/>
  <c r="L563" i="32"/>
  <c r="K563" i="32"/>
  <c r="J563" i="32"/>
  <c r="H563" i="32"/>
  <c r="G563" i="32"/>
  <c r="F563" i="32"/>
  <c r="E563" i="32"/>
  <c r="M562" i="32"/>
  <c r="L562" i="32"/>
  <c r="K562" i="32"/>
  <c r="J562" i="32"/>
  <c r="H562" i="32"/>
  <c r="G562" i="32"/>
  <c r="F562" i="32"/>
  <c r="E562" i="32"/>
  <c r="E589" i="32" s="1"/>
  <c r="E144" i="40" s="1"/>
  <c r="M554" i="32"/>
  <c r="L554" i="32"/>
  <c r="K554" i="32"/>
  <c r="J554" i="32"/>
  <c r="H554" i="32"/>
  <c r="G554" i="32"/>
  <c r="F554" i="32"/>
  <c r="E554" i="32"/>
  <c r="M553" i="32"/>
  <c r="L553" i="32"/>
  <c r="K553" i="32"/>
  <c r="J553" i="32"/>
  <c r="H553" i="32"/>
  <c r="G553" i="32"/>
  <c r="F553" i="32"/>
  <c r="E553" i="32"/>
  <c r="M552" i="32"/>
  <c r="L552" i="32"/>
  <c r="K552" i="32"/>
  <c r="J552" i="32"/>
  <c r="H552" i="32"/>
  <c r="G552" i="32"/>
  <c r="F552" i="32"/>
  <c r="E552" i="32"/>
  <c r="M551" i="32"/>
  <c r="L551" i="32"/>
  <c r="K551" i="32"/>
  <c r="J551" i="32"/>
  <c r="H551" i="32"/>
  <c r="G551" i="32"/>
  <c r="F551" i="32"/>
  <c r="E551" i="32"/>
  <c r="M550" i="32"/>
  <c r="L550" i="32"/>
  <c r="K550" i="32"/>
  <c r="J550" i="32"/>
  <c r="H550" i="32"/>
  <c r="G550" i="32"/>
  <c r="F550" i="32"/>
  <c r="E550" i="32"/>
  <c r="M549" i="32"/>
  <c r="L549" i="32"/>
  <c r="K549" i="32"/>
  <c r="J549" i="32"/>
  <c r="H549" i="32"/>
  <c r="G549" i="32"/>
  <c r="F549" i="32"/>
  <c r="E549" i="32"/>
  <c r="M548" i="32"/>
  <c r="L548" i="32"/>
  <c r="K548" i="32"/>
  <c r="J548" i="32"/>
  <c r="H548" i="32"/>
  <c r="G548" i="32"/>
  <c r="F548" i="32"/>
  <c r="E548" i="32"/>
  <c r="M546" i="32"/>
  <c r="L546" i="32"/>
  <c r="K546" i="32"/>
  <c r="J546" i="32"/>
  <c r="H546" i="32"/>
  <c r="G546" i="32"/>
  <c r="F546" i="32"/>
  <c r="E546" i="32"/>
  <c r="M545" i="32"/>
  <c r="L545" i="32"/>
  <c r="K545" i="32"/>
  <c r="J545" i="32"/>
  <c r="H545" i="32"/>
  <c r="G545" i="32"/>
  <c r="F545" i="32"/>
  <c r="E545" i="32"/>
  <c r="M544" i="32"/>
  <c r="L544" i="32"/>
  <c r="K544" i="32"/>
  <c r="J544" i="32"/>
  <c r="H544" i="32"/>
  <c r="G544" i="32"/>
  <c r="F544" i="32"/>
  <c r="E544" i="32"/>
  <c r="M542" i="32"/>
  <c r="L542" i="32"/>
  <c r="K542" i="32"/>
  <c r="J542" i="32"/>
  <c r="H542" i="32"/>
  <c r="G542" i="32"/>
  <c r="F542" i="32"/>
  <c r="E542" i="32"/>
  <c r="M541" i="32"/>
  <c r="L541" i="32"/>
  <c r="K541" i="32"/>
  <c r="J541" i="32"/>
  <c r="H541" i="32"/>
  <c r="G541" i="32"/>
  <c r="F541" i="32"/>
  <c r="E541" i="32"/>
  <c r="M540" i="32"/>
  <c r="L540" i="32"/>
  <c r="K540" i="32"/>
  <c r="J540" i="32"/>
  <c r="H540" i="32"/>
  <c r="G540" i="32"/>
  <c r="F540" i="32"/>
  <c r="E540" i="32"/>
  <c r="M547" i="32"/>
  <c r="L547" i="32"/>
  <c r="K547" i="32"/>
  <c r="J547" i="32"/>
  <c r="H547" i="32"/>
  <c r="G547" i="32"/>
  <c r="F547" i="32"/>
  <c r="E547" i="32"/>
  <c r="M555" i="32"/>
  <c r="L555" i="32"/>
  <c r="K555" i="32"/>
  <c r="J555" i="32"/>
  <c r="H555" i="32"/>
  <c r="G555" i="32"/>
  <c r="F555" i="32"/>
  <c r="E555" i="32"/>
  <c r="M229" i="32"/>
  <c r="L229" i="32"/>
  <c r="K229" i="32"/>
  <c r="J229" i="32"/>
  <c r="H229" i="32"/>
  <c r="G229" i="32"/>
  <c r="F229" i="32"/>
  <c r="E229" i="32"/>
  <c r="M228" i="32"/>
  <c r="L228" i="32"/>
  <c r="K228" i="32"/>
  <c r="J228" i="32"/>
  <c r="H228" i="32"/>
  <c r="G228" i="32"/>
  <c r="F228" i="32"/>
  <c r="E228" i="32"/>
  <c r="M227" i="32"/>
  <c r="L227" i="32"/>
  <c r="K227" i="32"/>
  <c r="J227" i="32"/>
  <c r="H227" i="32"/>
  <c r="G227" i="32"/>
  <c r="F227" i="32"/>
  <c r="E227" i="32"/>
  <c r="M226" i="32"/>
  <c r="L226" i="32"/>
  <c r="K226" i="32"/>
  <c r="J226" i="32"/>
  <c r="H226" i="32"/>
  <c r="G226" i="32"/>
  <c r="F226" i="32"/>
  <c r="E226" i="32"/>
  <c r="E231" i="32" s="1"/>
  <c r="E36" i="40" s="1"/>
  <c r="M219" i="32"/>
  <c r="L219" i="32"/>
  <c r="K219" i="32"/>
  <c r="J219" i="32"/>
  <c r="H219" i="32"/>
  <c r="G219" i="32"/>
  <c r="F219" i="32"/>
  <c r="E219" i="32"/>
  <c r="M218" i="32"/>
  <c r="L218" i="32"/>
  <c r="K218" i="32"/>
  <c r="J218" i="32"/>
  <c r="H218" i="32"/>
  <c r="G218" i="32"/>
  <c r="F218" i="32"/>
  <c r="E218" i="32"/>
  <c r="M217" i="32"/>
  <c r="L217" i="32"/>
  <c r="K217" i="32"/>
  <c r="J217" i="32"/>
  <c r="H217" i="32"/>
  <c r="G217" i="32"/>
  <c r="F217" i="32"/>
  <c r="E217" i="32"/>
  <c r="M216" i="32"/>
  <c r="L216" i="32"/>
  <c r="K216" i="32"/>
  <c r="J216" i="32"/>
  <c r="H216" i="32"/>
  <c r="G216" i="32"/>
  <c r="F216" i="32"/>
  <c r="E216" i="32"/>
  <c r="M215" i="32"/>
  <c r="L215" i="32"/>
  <c r="K215" i="32"/>
  <c r="J215" i="32"/>
  <c r="H215" i="32"/>
  <c r="G215" i="32"/>
  <c r="F215" i="32"/>
  <c r="E215" i="32"/>
  <c r="M214" i="32"/>
  <c r="L214" i="32"/>
  <c r="K214" i="32"/>
  <c r="J214" i="32"/>
  <c r="H214" i="32"/>
  <c r="G214" i="32"/>
  <c r="F214" i="32"/>
  <c r="E214" i="32"/>
  <c r="M212" i="32"/>
  <c r="L212" i="32"/>
  <c r="K212" i="32"/>
  <c r="J212" i="32"/>
  <c r="H212" i="32"/>
  <c r="G212" i="32"/>
  <c r="F212" i="32"/>
  <c r="E212" i="32"/>
  <c r="M211" i="32"/>
  <c r="L211" i="32"/>
  <c r="K211" i="32"/>
  <c r="J211" i="32"/>
  <c r="H211" i="32"/>
  <c r="G211" i="32"/>
  <c r="F211" i="32"/>
  <c r="E211" i="32"/>
  <c r="M210" i="32"/>
  <c r="L210" i="32"/>
  <c r="K210" i="32"/>
  <c r="J210" i="32"/>
  <c r="H210" i="32"/>
  <c r="G210" i="32"/>
  <c r="F210" i="32"/>
  <c r="E210" i="32"/>
  <c r="M209" i="32"/>
  <c r="L209" i="32"/>
  <c r="K209" i="32"/>
  <c r="J209" i="32"/>
  <c r="H209" i="32"/>
  <c r="G209" i="32"/>
  <c r="F209" i="32"/>
  <c r="E209" i="32"/>
  <c r="M208" i="32"/>
  <c r="L208" i="32"/>
  <c r="K208" i="32"/>
  <c r="J208" i="32"/>
  <c r="H208" i="32"/>
  <c r="G208" i="32"/>
  <c r="F208" i="32"/>
  <c r="E208" i="32"/>
  <c r="M206" i="32"/>
  <c r="L206" i="32"/>
  <c r="K206" i="32"/>
  <c r="J206" i="32"/>
  <c r="H206" i="32"/>
  <c r="G206" i="32"/>
  <c r="F206" i="32"/>
  <c r="E206" i="32"/>
  <c r="M205" i="32"/>
  <c r="L205" i="32"/>
  <c r="K205" i="32"/>
  <c r="J205" i="32"/>
  <c r="H205" i="32"/>
  <c r="G205" i="32"/>
  <c r="F205" i="32"/>
  <c r="E205" i="32"/>
  <c r="M204" i="32"/>
  <c r="L204" i="32"/>
  <c r="K204" i="32"/>
  <c r="J204" i="32"/>
  <c r="H204" i="32"/>
  <c r="G204" i="32"/>
  <c r="F204" i="32"/>
  <c r="E204" i="32"/>
  <c r="M203" i="32"/>
  <c r="L203" i="32"/>
  <c r="K203" i="32"/>
  <c r="J203" i="32"/>
  <c r="H203" i="32"/>
  <c r="G203" i="32"/>
  <c r="F203" i="32"/>
  <c r="E203" i="32"/>
  <c r="M202" i="32"/>
  <c r="L202" i="32"/>
  <c r="K202" i="32"/>
  <c r="J202" i="32"/>
  <c r="H202" i="32"/>
  <c r="G202" i="32"/>
  <c r="F202" i="32"/>
  <c r="E202" i="32"/>
  <c r="M201" i="32"/>
  <c r="L201" i="32"/>
  <c r="K201" i="32"/>
  <c r="J201" i="32"/>
  <c r="H201" i="32"/>
  <c r="G201" i="32"/>
  <c r="F201" i="32"/>
  <c r="E201" i="32"/>
  <c r="M200" i="32"/>
  <c r="L200" i="32"/>
  <c r="K200" i="32"/>
  <c r="J200" i="32"/>
  <c r="H200" i="32"/>
  <c r="G200" i="32"/>
  <c r="F200" i="32"/>
  <c r="E200" i="32"/>
  <c r="M199" i="32"/>
  <c r="L199" i="32"/>
  <c r="K199" i="32"/>
  <c r="J199" i="32"/>
  <c r="H199" i="32"/>
  <c r="G199" i="32"/>
  <c r="F199" i="32"/>
  <c r="E199" i="32"/>
  <c r="E221" i="32" s="1"/>
  <c r="E35" i="40" s="1"/>
  <c r="M54" i="32"/>
  <c r="L54" i="32"/>
  <c r="K54" i="32"/>
  <c r="J54" i="32"/>
  <c r="H54" i="32"/>
  <c r="G54" i="32"/>
  <c r="F54" i="32"/>
  <c r="E54" i="32"/>
  <c r="M191" i="32"/>
  <c r="L191" i="32"/>
  <c r="K191" i="32"/>
  <c r="J191" i="32"/>
  <c r="H191" i="32"/>
  <c r="G191" i="32"/>
  <c r="F191" i="32"/>
  <c r="E191" i="32"/>
  <c r="M190" i="32"/>
  <c r="L190" i="32"/>
  <c r="K190" i="32"/>
  <c r="J190" i="32"/>
  <c r="H190" i="32"/>
  <c r="G190" i="32"/>
  <c r="F190" i="32"/>
  <c r="E190" i="32"/>
  <c r="M189" i="32"/>
  <c r="L189" i="32"/>
  <c r="K189" i="32"/>
  <c r="J189" i="32"/>
  <c r="H189" i="32"/>
  <c r="G189" i="32"/>
  <c r="F189" i="32"/>
  <c r="E189" i="32"/>
  <c r="M188" i="32"/>
  <c r="L188" i="32"/>
  <c r="K188" i="32"/>
  <c r="J188" i="32"/>
  <c r="H188" i="32"/>
  <c r="G188" i="32"/>
  <c r="F188" i="32"/>
  <c r="E188" i="32"/>
  <c r="M187" i="32"/>
  <c r="L187" i="32"/>
  <c r="K187" i="32"/>
  <c r="J187" i="32"/>
  <c r="H187" i="32"/>
  <c r="G187" i="32"/>
  <c r="F187" i="32"/>
  <c r="E187" i="32"/>
  <c r="M186" i="32"/>
  <c r="L186" i="32"/>
  <c r="K186" i="32"/>
  <c r="J186" i="32"/>
  <c r="H186" i="32"/>
  <c r="G186" i="32"/>
  <c r="F186" i="32"/>
  <c r="E186" i="32"/>
  <c r="M185" i="32"/>
  <c r="L185" i="32"/>
  <c r="K185" i="32"/>
  <c r="J185" i="32"/>
  <c r="H185" i="32"/>
  <c r="G185" i="32"/>
  <c r="F185" i="32"/>
  <c r="E185" i="32"/>
  <c r="M184" i="32"/>
  <c r="L184" i="32"/>
  <c r="K184" i="32"/>
  <c r="J184" i="32"/>
  <c r="H184" i="32"/>
  <c r="G184" i="32"/>
  <c r="F184" i="32"/>
  <c r="E184" i="32"/>
  <c r="M183" i="32"/>
  <c r="L183" i="32"/>
  <c r="K183" i="32"/>
  <c r="J183" i="32"/>
  <c r="H183" i="32"/>
  <c r="G183" i="32"/>
  <c r="F183" i="32"/>
  <c r="E183" i="32"/>
  <c r="M182" i="32"/>
  <c r="L182" i="32"/>
  <c r="K182" i="32"/>
  <c r="J182" i="32"/>
  <c r="H182" i="32"/>
  <c r="G182" i="32"/>
  <c r="F182" i="32"/>
  <c r="E182" i="32"/>
  <c r="M181" i="32"/>
  <c r="L181" i="32"/>
  <c r="K181" i="32"/>
  <c r="J181" i="32"/>
  <c r="H181" i="32"/>
  <c r="G181" i="32"/>
  <c r="F181" i="32"/>
  <c r="E181" i="32"/>
  <c r="M180" i="32"/>
  <c r="L180" i="32"/>
  <c r="K180" i="32"/>
  <c r="J180" i="32"/>
  <c r="H180" i="32"/>
  <c r="G180" i="32"/>
  <c r="F180" i="32"/>
  <c r="E180" i="32"/>
  <c r="M179" i="32"/>
  <c r="L179" i="32"/>
  <c r="K179" i="32"/>
  <c r="J179" i="32"/>
  <c r="H179" i="32"/>
  <c r="G179" i="32"/>
  <c r="F179" i="32"/>
  <c r="E179" i="32"/>
  <c r="M178" i="32"/>
  <c r="L178" i="32"/>
  <c r="K178" i="32"/>
  <c r="J178" i="32"/>
  <c r="H178" i="32"/>
  <c r="G178" i="32"/>
  <c r="F178" i="32"/>
  <c r="E178" i="32"/>
  <c r="M177" i="32"/>
  <c r="L177" i="32"/>
  <c r="K177" i="32"/>
  <c r="J177" i="32"/>
  <c r="H177" i="32"/>
  <c r="G177" i="32"/>
  <c r="F177" i="32"/>
  <c r="E177" i="32"/>
  <c r="E194" i="32" s="1"/>
  <c r="E34" i="40" s="1"/>
  <c r="M170" i="32"/>
  <c r="L170" i="32"/>
  <c r="K170" i="32"/>
  <c r="J170" i="32"/>
  <c r="H170" i="32"/>
  <c r="G170" i="32"/>
  <c r="F170" i="32"/>
  <c r="E170" i="32"/>
  <c r="M169" i="32"/>
  <c r="L169" i="32"/>
  <c r="K169" i="32"/>
  <c r="J169" i="32"/>
  <c r="H169" i="32"/>
  <c r="G169" i="32"/>
  <c r="F169" i="32"/>
  <c r="E169" i="32"/>
  <c r="M168" i="32"/>
  <c r="L168" i="32"/>
  <c r="K168" i="32"/>
  <c r="J168" i="32"/>
  <c r="H168" i="32"/>
  <c r="G168" i="32"/>
  <c r="F168" i="32"/>
  <c r="E168" i="32"/>
  <c r="M167" i="32"/>
  <c r="L167" i="32"/>
  <c r="K167" i="32"/>
  <c r="J167" i="32"/>
  <c r="H167" i="32"/>
  <c r="G167" i="32"/>
  <c r="F167" i="32"/>
  <c r="E167" i="32"/>
  <c r="M166" i="32"/>
  <c r="L166" i="32"/>
  <c r="K166" i="32"/>
  <c r="J166" i="32"/>
  <c r="H166" i="32"/>
  <c r="G166" i="32"/>
  <c r="F166" i="32"/>
  <c r="E166" i="32"/>
  <c r="M165" i="32"/>
  <c r="L165" i="32"/>
  <c r="K165" i="32"/>
  <c r="J165" i="32"/>
  <c r="H165" i="32"/>
  <c r="G165" i="32"/>
  <c r="F165" i="32"/>
  <c r="E165" i="32"/>
  <c r="M164" i="32"/>
  <c r="L164" i="32"/>
  <c r="K164" i="32"/>
  <c r="J164" i="32"/>
  <c r="H164" i="32"/>
  <c r="G164" i="32"/>
  <c r="F164" i="32"/>
  <c r="E164" i="32"/>
  <c r="M163" i="32"/>
  <c r="L163" i="32"/>
  <c r="K163" i="32"/>
  <c r="J163" i="32"/>
  <c r="H163" i="32"/>
  <c r="G163" i="32"/>
  <c r="F163" i="32"/>
  <c r="E163" i="32"/>
  <c r="M162" i="32"/>
  <c r="L162" i="32"/>
  <c r="K162" i="32"/>
  <c r="J162" i="32"/>
  <c r="H162" i="32"/>
  <c r="G162" i="32"/>
  <c r="F162" i="32"/>
  <c r="E162" i="32"/>
  <c r="M161" i="32"/>
  <c r="L161" i="32"/>
  <c r="K161" i="32"/>
  <c r="J161" i="32"/>
  <c r="H161" i="32"/>
  <c r="G161" i="32"/>
  <c r="F161" i="32"/>
  <c r="E161" i="32"/>
  <c r="M160" i="32"/>
  <c r="L160" i="32"/>
  <c r="K160" i="32"/>
  <c r="J160" i="32"/>
  <c r="H160" i="32"/>
  <c r="G160" i="32"/>
  <c r="F160" i="32"/>
  <c r="E160" i="32"/>
  <c r="M159" i="32"/>
  <c r="L159" i="32"/>
  <c r="K159" i="32"/>
  <c r="J159" i="32"/>
  <c r="H159" i="32"/>
  <c r="G159" i="32"/>
  <c r="F159" i="32"/>
  <c r="E159" i="32"/>
  <c r="M158" i="32"/>
  <c r="L158" i="32"/>
  <c r="K158" i="32"/>
  <c r="J158" i="32"/>
  <c r="H158" i="32"/>
  <c r="G158" i="32"/>
  <c r="F158" i="32"/>
  <c r="E158" i="32"/>
  <c r="M156" i="32"/>
  <c r="L156" i="32"/>
  <c r="K156" i="32"/>
  <c r="J156" i="32"/>
  <c r="H156" i="32"/>
  <c r="G156" i="32"/>
  <c r="F156" i="32"/>
  <c r="E156" i="32"/>
  <c r="M154" i="32"/>
  <c r="L154" i="32"/>
  <c r="K154" i="32"/>
  <c r="J154" i="32"/>
  <c r="H154" i="32"/>
  <c r="G154" i="32"/>
  <c r="F154" i="32"/>
  <c r="E154" i="32"/>
  <c r="M153" i="32"/>
  <c r="L153" i="32"/>
  <c r="K153" i="32"/>
  <c r="J153" i="32"/>
  <c r="H153" i="32"/>
  <c r="G153" i="32"/>
  <c r="F153" i="32"/>
  <c r="E153" i="32"/>
  <c r="M152" i="32"/>
  <c r="L152" i="32"/>
  <c r="K152" i="32"/>
  <c r="J152" i="32"/>
  <c r="H152" i="32"/>
  <c r="G152" i="32"/>
  <c r="F152" i="32"/>
  <c r="E152" i="32"/>
  <c r="M151" i="32"/>
  <c r="L151" i="32"/>
  <c r="K151" i="32"/>
  <c r="J151" i="32"/>
  <c r="H151" i="32"/>
  <c r="G151" i="32"/>
  <c r="F151" i="32"/>
  <c r="E151" i="32"/>
  <c r="M150" i="32"/>
  <c r="L150" i="32"/>
  <c r="K150" i="32"/>
  <c r="J150" i="32"/>
  <c r="H150" i="32"/>
  <c r="G150" i="32"/>
  <c r="F150" i="32"/>
  <c r="E150" i="32"/>
  <c r="M149" i="32"/>
  <c r="L149" i="32"/>
  <c r="K149" i="32"/>
  <c r="J149" i="32"/>
  <c r="H149" i="32"/>
  <c r="G149" i="32"/>
  <c r="F149" i="32"/>
  <c r="E149" i="32"/>
  <c r="E172" i="32" s="1"/>
  <c r="E33" i="40" s="1"/>
  <c r="M142" i="32"/>
  <c r="L142" i="32"/>
  <c r="K142" i="32"/>
  <c r="J142" i="32"/>
  <c r="H142" i="32"/>
  <c r="G142" i="32"/>
  <c r="F142" i="32"/>
  <c r="E142" i="32"/>
  <c r="M141" i="32"/>
  <c r="L141" i="32"/>
  <c r="K141" i="32"/>
  <c r="J141" i="32"/>
  <c r="H141" i="32"/>
  <c r="G141" i="32"/>
  <c r="F141" i="32"/>
  <c r="E141" i="32"/>
  <c r="M140" i="32"/>
  <c r="L140" i="32"/>
  <c r="K140" i="32"/>
  <c r="J140" i="32"/>
  <c r="H140" i="32"/>
  <c r="G140" i="32"/>
  <c r="F140" i="32"/>
  <c r="E140" i="32"/>
  <c r="M139" i="32"/>
  <c r="L139" i="32"/>
  <c r="K139" i="32"/>
  <c r="J139" i="32"/>
  <c r="H139" i="32"/>
  <c r="G139" i="32"/>
  <c r="F139" i="32"/>
  <c r="E139" i="32"/>
  <c r="M138" i="32"/>
  <c r="L138" i="32"/>
  <c r="K138" i="32"/>
  <c r="J138" i="32"/>
  <c r="H138" i="32"/>
  <c r="G138" i="32"/>
  <c r="F138" i="32"/>
  <c r="E138" i="32"/>
  <c r="M137" i="32"/>
  <c r="L137" i="32"/>
  <c r="K137" i="32"/>
  <c r="J137" i="32"/>
  <c r="H137" i="32"/>
  <c r="G137" i="32"/>
  <c r="F137" i="32"/>
  <c r="E137" i="32"/>
  <c r="M136" i="32"/>
  <c r="L136" i="32"/>
  <c r="K136" i="32"/>
  <c r="J136" i="32"/>
  <c r="H136" i="32"/>
  <c r="G136" i="32"/>
  <c r="F136" i="32"/>
  <c r="E136" i="32"/>
  <c r="M134" i="32"/>
  <c r="L134" i="32"/>
  <c r="K134" i="32"/>
  <c r="J134" i="32"/>
  <c r="H134" i="32"/>
  <c r="G134" i="32"/>
  <c r="F134" i="32"/>
  <c r="E134" i="32"/>
  <c r="M133" i="32"/>
  <c r="L133" i="32"/>
  <c r="K133" i="32"/>
  <c r="J133" i="32"/>
  <c r="H133" i="32"/>
  <c r="G133" i="32"/>
  <c r="F133" i="32"/>
  <c r="E133" i="32"/>
  <c r="M132" i="32"/>
  <c r="L132" i="32"/>
  <c r="K132" i="32"/>
  <c r="J132" i="32"/>
  <c r="H132" i="32"/>
  <c r="G132" i="32"/>
  <c r="F132" i="32"/>
  <c r="E132" i="32"/>
  <c r="M131" i="32"/>
  <c r="L131" i="32"/>
  <c r="K131" i="32"/>
  <c r="J131" i="32"/>
  <c r="H131" i="32"/>
  <c r="G131" i="32"/>
  <c r="F131" i="32"/>
  <c r="E131" i="32"/>
  <c r="M130" i="32"/>
  <c r="L130" i="32"/>
  <c r="K130" i="32"/>
  <c r="J130" i="32"/>
  <c r="H130" i="32"/>
  <c r="G130" i="32"/>
  <c r="F130" i="32"/>
  <c r="E130" i="32"/>
  <c r="M129" i="32"/>
  <c r="L129" i="32"/>
  <c r="K129" i="32"/>
  <c r="J129" i="32"/>
  <c r="H129" i="32"/>
  <c r="G129" i="32"/>
  <c r="F129" i="32"/>
  <c r="E129" i="32"/>
  <c r="M128" i="32"/>
  <c r="L128" i="32"/>
  <c r="K128" i="32"/>
  <c r="J128" i="32"/>
  <c r="H128" i="32"/>
  <c r="G128" i="32"/>
  <c r="F128" i="32"/>
  <c r="E128" i="32"/>
  <c r="M127" i="32"/>
  <c r="L127" i="32"/>
  <c r="K127" i="32"/>
  <c r="J127" i="32"/>
  <c r="H127" i="32"/>
  <c r="G127" i="32"/>
  <c r="F127" i="32"/>
  <c r="E127" i="32"/>
  <c r="M126" i="32"/>
  <c r="L126" i="32"/>
  <c r="K126" i="32"/>
  <c r="J126" i="32"/>
  <c r="H126" i="32"/>
  <c r="G126" i="32"/>
  <c r="F126" i="32"/>
  <c r="E126" i="32"/>
  <c r="M125" i="32"/>
  <c r="L125" i="32"/>
  <c r="K125" i="32"/>
  <c r="J125" i="32"/>
  <c r="H125" i="32"/>
  <c r="G125" i="32"/>
  <c r="F125" i="32"/>
  <c r="E125" i="32"/>
  <c r="M124" i="32"/>
  <c r="L124" i="32"/>
  <c r="K124" i="32"/>
  <c r="J124" i="32"/>
  <c r="H124" i="32"/>
  <c r="G124" i="32"/>
  <c r="F124" i="32"/>
  <c r="E124" i="32"/>
  <c r="M123" i="32"/>
  <c r="L123" i="32"/>
  <c r="K123" i="32"/>
  <c r="J123" i="32"/>
  <c r="H123" i="32"/>
  <c r="G123" i="32"/>
  <c r="F123" i="32"/>
  <c r="E123" i="32"/>
  <c r="M122" i="32"/>
  <c r="L122" i="32"/>
  <c r="K122" i="32"/>
  <c r="J122" i="32"/>
  <c r="H122" i="32"/>
  <c r="G122" i="32"/>
  <c r="F122" i="32"/>
  <c r="E122" i="32"/>
  <c r="M121" i="32"/>
  <c r="L121" i="32"/>
  <c r="K121" i="32"/>
  <c r="J121" i="32"/>
  <c r="H121" i="32"/>
  <c r="G121" i="32"/>
  <c r="F121" i="32"/>
  <c r="E121" i="32"/>
  <c r="M120" i="32"/>
  <c r="L120" i="32"/>
  <c r="K120" i="32"/>
  <c r="J120" i="32"/>
  <c r="H120" i="32"/>
  <c r="G120" i="32"/>
  <c r="F120" i="32"/>
  <c r="E120" i="32"/>
  <c r="M119" i="32"/>
  <c r="L119" i="32"/>
  <c r="K119" i="32"/>
  <c r="J119" i="32"/>
  <c r="H119" i="32"/>
  <c r="G119" i="32"/>
  <c r="F119" i="32"/>
  <c r="E119" i="32"/>
  <c r="M118" i="32"/>
  <c r="L118" i="32"/>
  <c r="K118" i="32"/>
  <c r="J118" i="32"/>
  <c r="H118" i="32"/>
  <c r="G118" i="32"/>
  <c r="F118" i="32"/>
  <c r="E118" i="32"/>
  <c r="E144" i="32" s="1"/>
  <c r="E32" i="40" s="1"/>
  <c r="M111" i="32"/>
  <c r="L111" i="32"/>
  <c r="K111" i="32"/>
  <c r="J111" i="32"/>
  <c r="H111" i="32"/>
  <c r="G111" i="32"/>
  <c r="F111" i="32"/>
  <c r="E111" i="32"/>
  <c r="M110" i="32"/>
  <c r="L110" i="32"/>
  <c r="K110" i="32"/>
  <c r="J110" i="32"/>
  <c r="H110" i="32"/>
  <c r="G110" i="32"/>
  <c r="F110" i="32"/>
  <c r="E110" i="32"/>
  <c r="M108" i="32"/>
  <c r="L108" i="32"/>
  <c r="K108" i="32"/>
  <c r="J108" i="32"/>
  <c r="H108" i="32"/>
  <c r="G108" i="32"/>
  <c r="F108" i="32"/>
  <c r="E108" i="32"/>
  <c r="M107" i="32"/>
  <c r="L107" i="32"/>
  <c r="K107" i="32"/>
  <c r="J107" i="32"/>
  <c r="H107" i="32"/>
  <c r="G107" i="32"/>
  <c r="F107" i="32"/>
  <c r="E107" i="32"/>
  <c r="M106" i="32"/>
  <c r="L106" i="32"/>
  <c r="K106" i="32"/>
  <c r="J106" i="32"/>
  <c r="H106" i="32"/>
  <c r="G106" i="32"/>
  <c r="F106" i="32"/>
  <c r="E106" i="32"/>
  <c r="M105" i="32"/>
  <c r="L105" i="32"/>
  <c r="K105" i="32"/>
  <c r="J105" i="32"/>
  <c r="H105" i="32"/>
  <c r="G105" i="32"/>
  <c r="F105" i="32"/>
  <c r="E105" i="32"/>
  <c r="M104" i="32"/>
  <c r="L104" i="32"/>
  <c r="K104" i="32"/>
  <c r="J104" i="32"/>
  <c r="H104" i="32"/>
  <c r="G104" i="32"/>
  <c r="F104" i="32"/>
  <c r="E104" i="32"/>
  <c r="M103" i="32"/>
  <c r="L103" i="32"/>
  <c r="K103" i="32"/>
  <c r="J103" i="32"/>
  <c r="H103" i="32"/>
  <c r="G103" i="32"/>
  <c r="F103" i="32"/>
  <c r="E103" i="32"/>
  <c r="M102" i="32"/>
  <c r="L102" i="32"/>
  <c r="K102" i="32"/>
  <c r="J102" i="32"/>
  <c r="H102" i="32"/>
  <c r="G102" i="32"/>
  <c r="F102" i="32"/>
  <c r="E102" i="32"/>
  <c r="M101" i="32"/>
  <c r="L101" i="32"/>
  <c r="K101" i="32"/>
  <c r="J101" i="32"/>
  <c r="H101" i="32"/>
  <c r="G101" i="32"/>
  <c r="F101" i="32"/>
  <c r="E101" i="32"/>
  <c r="M100" i="32"/>
  <c r="L100" i="32"/>
  <c r="K100" i="32"/>
  <c r="J100" i="32"/>
  <c r="H100" i="32"/>
  <c r="G100" i="32"/>
  <c r="F100" i="32"/>
  <c r="E100" i="32"/>
  <c r="M97" i="32"/>
  <c r="L97" i="32"/>
  <c r="K97" i="32"/>
  <c r="J97" i="32"/>
  <c r="H97" i="32"/>
  <c r="G97" i="32"/>
  <c r="F97" i="32"/>
  <c r="E97" i="32"/>
  <c r="M96" i="32"/>
  <c r="L96" i="32"/>
  <c r="K96" i="32"/>
  <c r="J96" i="32"/>
  <c r="H96" i="32"/>
  <c r="G96" i="32"/>
  <c r="F96" i="32"/>
  <c r="E96" i="32"/>
  <c r="M94" i="32"/>
  <c r="L94" i="32"/>
  <c r="K94" i="32"/>
  <c r="J94" i="32"/>
  <c r="H94" i="32"/>
  <c r="G94" i="32"/>
  <c r="F94" i="32"/>
  <c r="E94" i="32"/>
  <c r="M92" i="32"/>
  <c r="L92" i="32"/>
  <c r="K92" i="32"/>
  <c r="J92" i="32"/>
  <c r="H92" i="32"/>
  <c r="G92" i="32"/>
  <c r="F92" i="32"/>
  <c r="E92" i="32"/>
  <c r="M71" i="32"/>
  <c r="L71" i="32"/>
  <c r="K71" i="32"/>
  <c r="J71" i="32"/>
  <c r="H71" i="32"/>
  <c r="G71" i="32"/>
  <c r="F71" i="32"/>
  <c r="E71" i="32"/>
  <c r="M70" i="32"/>
  <c r="L70" i="32"/>
  <c r="K70" i="32"/>
  <c r="J70" i="32"/>
  <c r="H70" i="32"/>
  <c r="G70" i="32"/>
  <c r="F70" i="32"/>
  <c r="E70" i="32"/>
  <c r="M69" i="32"/>
  <c r="L69" i="32"/>
  <c r="K69" i="32"/>
  <c r="J69" i="32"/>
  <c r="H69" i="32"/>
  <c r="G69" i="32"/>
  <c r="F69" i="32"/>
  <c r="E69" i="32"/>
  <c r="M68" i="32"/>
  <c r="L68" i="32"/>
  <c r="K68" i="32"/>
  <c r="J68" i="32"/>
  <c r="H68" i="32"/>
  <c r="G68" i="32"/>
  <c r="F68" i="32"/>
  <c r="E68" i="32"/>
  <c r="M61" i="32"/>
  <c r="L61" i="32"/>
  <c r="K61" i="32"/>
  <c r="J61" i="32"/>
  <c r="H61" i="32"/>
  <c r="G61" i="32"/>
  <c r="F61" i="32"/>
  <c r="E61" i="32"/>
  <c r="M60" i="32"/>
  <c r="L60" i="32"/>
  <c r="K60" i="32"/>
  <c r="J60" i="32"/>
  <c r="H60" i="32"/>
  <c r="G60" i="32"/>
  <c r="F60" i="32"/>
  <c r="E60" i="32"/>
  <c r="M58" i="32"/>
  <c r="L58" i="32"/>
  <c r="K58" i="32"/>
  <c r="J58" i="32"/>
  <c r="H58" i="32"/>
  <c r="G58" i="32"/>
  <c r="F58" i="32"/>
  <c r="E58" i="32"/>
  <c r="M57" i="32"/>
  <c r="L57" i="32"/>
  <c r="K57" i="32"/>
  <c r="J57" i="32"/>
  <c r="H57" i="32"/>
  <c r="G57" i="32"/>
  <c r="F57" i="32"/>
  <c r="E57" i="32"/>
  <c r="M56" i="32"/>
  <c r="L56" i="32"/>
  <c r="K56" i="32"/>
  <c r="J56" i="32"/>
  <c r="H56" i="32"/>
  <c r="G56" i="32"/>
  <c r="F56" i="32"/>
  <c r="E56" i="32"/>
  <c r="M47" i="32"/>
  <c r="L47" i="32"/>
  <c r="K47" i="32"/>
  <c r="J47" i="32"/>
  <c r="H47" i="32"/>
  <c r="G47" i="32"/>
  <c r="F47" i="32"/>
  <c r="E47" i="32"/>
  <c r="M46" i="32"/>
  <c r="L46" i="32"/>
  <c r="K46" i="32"/>
  <c r="J46" i="32"/>
  <c r="H46" i="32"/>
  <c r="G46" i="32"/>
  <c r="F46" i="32"/>
  <c r="E46" i="32"/>
  <c r="M45" i="32"/>
  <c r="L45" i="32"/>
  <c r="K45" i="32"/>
  <c r="J45" i="32"/>
  <c r="H45" i="32"/>
  <c r="G45" i="32"/>
  <c r="F45" i="32"/>
  <c r="E45" i="32"/>
  <c r="M44" i="32"/>
  <c r="L44" i="32"/>
  <c r="K44" i="32"/>
  <c r="J44" i="32"/>
  <c r="H44" i="32"/>
  <c r="G44" i="32"/>
  <c r="F44" i="32"/>
  <c r="E44" i="32"/>
  <c r="M43" i="32"/>
  <c r="L43" i="32"/>
  <c r="K43" i="32"/>
  <c r="J43" i="32"/>
  <c r="H43" i="32"/>
  <c r="G43" i="32"/>
  <c r="F43" i="32"/>
  <c r="E43" i="32"/>
  <c r="M42" i="32"/>
  <c r="L42" i="32"/>
  <c r="K42" i="32"/>
  <c r="J42" i="32"/>
  <c r="H42" i="32"/>
  <c r="G42" i="32"/>
  <c r="F42" i="32"/>
  <c r="E42" i="32"/>
  <c r="M41" i="32"/>
  <c r="L41" i="32"/>
  <c r="K41" i="32"/>
  <c r="J41" i="32"/>
  <c r="H41" i="32"/>
  <c r="G41" i="32"/>
  <c r="F41" i="32"/>
  <c r="E41" i="32"/>
  <c r="E49" i="32" s="1"/>
  <c r="E9" i="40" s="1"/>
  <c r="M34" i="32"/>
  <c r="L34" i="32"/>
  <c r="K34" i="32"/>
  <c r="J34" i="32"/>
  <c r="H34" i="32"/>
  <c r="G34" i="32"/>
  <c r="F34" i="32"/>
  <c r="E34" i="32"/>
  <c r="M33" i="32"/>
  <c r="L33" i="32"/>
  <c r="K33" i="32"/>
  <c r="J33" i="32"/>
  <c r="H33" i="32"/>
  <c r="G33" i="32"/>
  <c r="F33" i="32"/>
  <c r="E33" i="32"/>
  <c r="M32" i="32"/>
  <c r="L32" i="32"/>
  <c r="K32" i="32"/>
  <c r="J32" i="32"/>
  <c r="H32" i="32"/>
  <c r="G32" i="32"/>
  <c r="F32" i="32"/>
  <c r="E32" i="32"/>
  <c r="E36" i="32" s="1"/>
  <c r="E8" i="40" s="1"/>
  <c r="M25" i="32"/>
  <c r="L25" i="32"/>
  <c r="K25" i="32"/>
  <c r="J25" i="32"/>
  <c r="H25" i="32"/>
  <c r="G25" i="32"/>
  <c r="F25" i="32"/>
  <c r="E25" i="32"/>
  <c r="M24" i="32"/>
  <c r="L24" i="32"/>
  <c r="K24" i="32"/>
  <c r="J24" i="32"/>
  <c r="H24" i="32"/>
  <c r="G24" i="32"/>
  <c r="F24" i="32"/>
  <c r="E24" i="32"/>
  <c r="M23" i="32"/>
  <c r="L23" i="32"/>
  <c r="K23" i="32"/>
  <c r="J23" i="32"/>
  <c r="H23" i="32"/>
  <c r="G23" i="32"/>
  <c r="F23" i="32"/>
  <c r="E23" i="32"/>
  <c r="M22" i="32"/>
  <c r="L22" i="32"/>
  <c r="K22" i="32"/>
  <c r="J22" i="32"/>
  <c r="H22" i="32"/>
  <c r="G22" i="32"/>
  <c r="F22" i="32"/>
  <c r="E22" i="32"/>
  <c r="E27" i="32" s="1"/>
  <c r="E7" i="40" s="1"/>
  <c r="M14" i="32"/>
  <c r="L14" i="32"/>
  <c r="K14" i="32"/>
  <c r="J14" i="32"/>
  <c r="H14" i="32"/>
  <c r="G14" i="32"/>
  <c r="F14" i="32"/>
  <c r="E14" i="32"/>
  <c r="M13" i="32"/>
  <c r="L13" i="32"/>
  <c r="K13" i="32"/>
  <c r="J13" i="32"/>
  <c r="H13" i="32"/>
  <c r="G13" i="32"/>
  <c r="F13" i="32"/>
  <c r="E13" i="32"/>
  <c r="M12" i="32"/>
  <c r="L12" i="32"/>
  <c r="K12" i="32"/>
  <c r="J12" i="32"/>
  <c r="E60" i="40" l="1"/>
  <c r="E61" i="40"/>
  <c r="E62" i="40"/>
  <c r="E726" i="32"/>
  <c r="E172" i="40" s="1"/>
  <c r="E169" i="40"/>
  <c r="E174" i="40" s="1"/>
  <c r="E557" i="32"/>
  <c r="E143" i="40" s="1"/>
  <c r="E612" i="32"/>
  <c r="E113" i="32"/>
  <c r="E31" i="40" s="1"/>
  <c r="E63" i="32"/>
  <c r="E10" i="40" s="1"/>
  <c r="N23" i="32"/>
  <c r="I25" i="32"/>
  <c r="N33" i="32"/>
  <c r="I43" i="32"/>
  <c r="I552" i="32"/>
  <c r="N553" i="32"/>
  <c r="N568" i="32"/>
  <c r="I569" i="32"/>
  <c r="I570" i="32"/>
  <c r="N571" i="32"/>
  <c r="N577" i="32"/>
  <c r="I580" i="32"/>
  <c r="N580" i="32"/>
  <c r="I581" i="32"/>
  <c r="I626" i="32"/>
  <c r="I595" i="32"/>
  <c r="I549" i="32"/>
  <c r="N550" i="32"/>
  <c r="N551" i="32"/>
  <c r="I719" i="32"/>
  <c r="N138" i="32"/>
  <c r="I170" i="32"/>
  <c r="N170" i="32"/>
  <c r="I177" i="32"/>
  <c r="I178" i="32"/>
  <c r="N178" i="32"/>
  <c r="I180" i="32"/>
  <c r="I182" i="32"/>
  <c r="N182" i="32"/>
  <c r="N186" i="32"/>
  <c r="N54" i="32"/>
  <c r="I200" i="32"/>
  <c r="N200" i="32"/>
  <c r="N202" i="32"/>
  <c r="N204" i="32"/>
  <c r="N205" i="32"/>
  <c r="I217" i="32"/>
  <c r="N217" i="32"/>
  <c r="N219" i="32"/>
  <c r="N228" i="32"/>
  <c r="I637" i="32"/>
  <c r="I140" i="32"/>
  <c r="N142" i="32"/>
  <c r="I160" i="32"/>
  <c r="N162" i="32"/>
  <c r="N546" i="32"/>
  <c r="I600" i="32"/>
  <c r="I602" i="32"/>
  <c r="N602" i="32"/>
  <c r="I603" i="32"/>
  <c r="N606" i="32"/>
  <c r="I608" i="32"/>
  <c r="I618" i="32"/>
  <c r="N618" i="32"/>
  <c r="I621" i="32"/>
  <c r="I623" i="32"/>
  <c r="N623" i="32"/>
  <c r="I625" i="32"/>
  <c r="N625" i="32"/>
  <c r="I642" i="32"/>
  <c r="N650" i="32"/>
  <c r="I651" i="32"/>
  <c r="N653" i="32"/>
  <c r="I660" i="32"/>
  <c r="I684" i="32"/>
  <c r="I701" i="32"/>
  <c r="I714" i="32"/>
  <c r="I169" i="40" s="1"/>
  <c r="N714" i="32"/>
  <c r="N169" i="40" s="1"/>
  <c r="I716" i="32"/>
  <c r="N716" i="32"/>
  <c r="N170" i="40" s="1"/>
  <c r="I717" i="32"/>
  <c r="N717" i="32"/>
  <c r="N57" i="32"/>
  <c r="I60" i="32"/>
  <c r="N60" i="32"/>
  <c r="N68" i="32"/>
  <c r="I70" i="32"/>
  <c r="N70" i="32"/>
  <c r="N96" i="32"/>
  <c r="N104" i="32"/>
  <c r="I106" i="32"/>
  <c r="N106" i="32"/>
  <c r="N108" i="32"/>
  <c r="I111" i="32"/>
  <c r="N111" i="32"/>
  <c r="N121" i="32"/>
  <c r="N127" i="32"/>
  <c r="I129" i="32"/>
  <c r="N129" i="32"/>
  <c r="N131" i="32"/>
  <c r="I133" i="32"/>
  <c r="N133" i="32"/>
  <c r="I164" i="32"/>
  <c r="I167" i="32"/>
  <c r="I184" i="32"/>
  <c r="I682" i="32"/>
  <c r="N682" i="32"/>
  <c r="N683" i="32"/>
  <c r="N47" i="32"/>
  <c r="I100" i="32"/>
  <c r="N102" i="32"/>
  <c r="I119" i="32"/>
  <c r="I188" i="32"/>
  <c r="N190" i="32"/>
  <c r="N43" i="32"/>
  <c r="I45" i="32"/>
  <c r="I92" i="32"/>
  <c r="I13" i="32"/>
  <c r="N13" i="32"/>
  <c r="I14" i="32"/>
  <c r="N14" i="32"/>
  <c r="I22" i="32"/>
  <c r="N22" i="32"/>
  <c r="I23" i="32"/>
  <c r="I123" i="32"/>
  <c r="N125" i="32"/>
  <c r="I136" i="32"/>
  <c r="N150" i="32"/>
  <c r="I152" i="32"/>
  <c r="N152" i="32"/>
  <c r="N154" i="32"/>
  <c r="I158" i="32"/>
  <c r="N158" i="32"/>
  <c r="I215" i="32"/>
  <c r="N541" i="32"/>
  <c r="N542" i="32"/>
  <c r="I544" i="32"/>
  <c r="N544" i="32"/>
  <c r="I545" i="32"/>
  <c r="I585" i="32"/>
  <c r="I586" i="32"/>
  <c r="I572" i="32"/>
  <c r="I610" i="32"/>
  <c r="N610" i="32"/>
  <c r="N631" i="32"/>
  <c r="I632" i="32"/>
  <c r="I635" i="32"/>
  <c r="N635" i="32"/>
  <c r="N636" i="32"/>
  <c r="N599" i="32"/>
  <c r="N640" i="32"/>
  <c r="I127" i="32"/>
  <c r="I150" i="32"/>
  <c r="N167" i="32"/>
  <c r="I169" i="32"/>
  <c r="N215" i="32"/>
  <c r="I563" i="32"/>
  <c r="I32" i="32"/>
  <c r="N32" i="32"/>
  <c r="I33" i="32"/>
  <c r="I41" i="32"/>
  <c r="I42" i="32"/>
  <c r="N42" i="32"/>
  <c r="I68" i="32"/>
  <c r="N92" i="32"/>
  <c r="I96" i="32"/>
  <c r="I108" i="32"/>
  <c r="N119" i="32"/>
  <c r="I121" i="32"/>
  <c r="I131" i="32"/>
  <c r="N136" i="32"/>
  <c r="I138" i="32"/>
  <c r="I154" i="32"/>
  <c r="N160" i="32"/>
  <c r="I162" i="32"/>
  <c r="I179" i="32"/>
  <c r="N180" i="32"/>
  <c r="N184" i="32"/>
  <c r="I186" i="32"/>
  <c r="I204" i="32"/>
  <c r="I576" i="32"/>
  <c r="N620" i="32"/>
  <c r="I57" i="32"/>
  <c r="I104" i="32"/>
  <c r="N45" i="32"/>
  <c r="I47" i="32"/>
  <c r="N100" i="32"/>
  <c r="I102" i="32"/>
  <c r="N123" i="32"/>
  <c r="I125" i="32"/>
  <c r="N140" i="32"/>
  <c r="I142" i="32"/>
  <c r="N164" i="32"/>
  <c r="I166" i="32"/>
  <c r="N188" i="32"/>
  <c r="I190" i="32"/>
  <c r="I208" i="32"/>
  <c r="N208" i="32"/>
  <c r="N210" i="32"/>
  <c r="I211" i="32"/>
  <c r="N212" i="32"/>
  <c r="N214" i="32"/>
  <c r="I540" i="32"/>
  <c r="N569" i="32"/>
  <c r="N578" i="32"/>
  <c r="I649" i="32"/>
  <c r="I650" i="32"/>
  <c r="N555" i="32"/>
  <c r="I547" i="32"/>
  <c r="N547" i="32"/>
  <c r="I548" i="32"/>
  <c r="N548" i="32"/>
  <c r="N554" i="32"/>
  <c r="I562" i="32"/>
  <c r="N562" i="32"/>
  <c r="N573" i="32"/>
  <c r="I574" i="32"/>
  <c r="N574" i="32"/>
  <c r="N582" i="32"/>
  <c r="I598" i="32"/>
  <c r="N598" i="32"/>
  <c r="I599" i="32"/>
  <c r="I605" i="32"/>
  <c r="N605" i="32"/>
  <c r="I606" i="32"/>
  <c r="I619" i="32"/>
  <c r="N619" i="32"/>
  <c r="I620" i="32"/>
  <c r="I630" i="32"/>
  <c r="N630" i="32"/>
  <c r="I631" i="32"/>
  <c r="I639" i="32"/>
  <c r="I640" i="32"/>
  <c r="I698" i="32"/>
  <c r="N698" i="32"/>
  <c r="I699" i="32"/>
  <c r="N25" i="32"/>
  <c r="I34" i="32"/>
  <c r="N34" i="32"/>
  <c r="I46" i="32"/>
  <c r="N46" i="32"/>
  <c r="I58" i="32"/>
  <c r="N58" i="32"/>
  <c r="I69" i="32"/>
  <c r="N69" i="32"/>
  <c r="I94" i="32"/>
  <c r="N94" i="32"/>
  <c r="I101" i="32"/>
  <c r="N101" i="32"/>
  <c r="I105" i="32"/>
  <c r="N105" i="32"/>
  <c r="I110" i="32"/>
  <c r="N110" i="32"/>
  <c r="I120" i="32"/>
  <c r="N120" i="32"/>
  <c r="I124" i="32"/>
  <c r="N124" i="32"/>
  <c r="I128" i="32"/>
  <c r="N128" i="32"/>
  <c r="I132" i="32"/>
  <c r="N132" i="32"/>
  <c r="I137" i="32"/>
  <c r="N137" i="32"/>
  <c r="I141" i="32"/>
  <c r="N141" i="32"/>
  <c r="I151" i="32"/>
  <c r="N151" i="32"/>
  <c r="I156" i="32"/>
  <c r="N156" i="32"/>
  <c r="I161" i="32"/>
  <c r="N161" i="32"/>
  <c r="I165" i="32"/>
  <c r="N165" i="32"/>
  <c r="N169" i="32"/>
  <c r="I181" i="32"/>
  <c r="N185" i="32"/>
  <c r="N189" i="32"/>
  <c r="I202" i="32"/>
  <c r="I210" i="32"/>
  <c r="I219" i="32"/>
  <c r="I24" i="32"/>
  <c r="N24" i="32"/>
  <c r="N41" i="32"/>
  <c r="I44" i="32"/>
  <c r="N44" i="32"/>
  <c r="I56" i="32"/>
  <c r="N56" i="32"/>
  <c r="I61" i="32"/>
  <c r="N61" i="32"/>
  <c r="I71" i="32"/>
  <c r="N71" i="32"/>
  <c r="I97" i="32"/>
  <c r="N97" i="32"/>
  <c r="I103" i="32"/>
  <c r="N103" i="32"/>
  <c r="I107" i="32"/>
  <c r="N107" i="32"/>
  <c r="I118" i="32"/>
  <c r="N118" i="32"/>
  <c r="I122" i="32"/>
  <c r="N122" i="32"/>
  <c r="I126" i="32"/>
  <c r="N126" i="32"/>
  <c r="I130" i="32"/>
  <c r="N130" i="32"/>
  <c r="I134" i="32"/>
  <c r="N134" i="32"/>
  <c r="I139" i="32"/>
  <c r="N139" i="32"/>
  <c r="I149" i="32"/>
  <c r="N149" i="32"/>
  <c r="I153" i="32"/>
  <c r="N153" i="32"/>
  <c r="I159" i="32"/>
  <c r="N159" i="32"/>
  <c r="I163" i="32"/>
  <c r="N163" i="32"/>
  <c r="I168" i="32"/>
  <c r="N168" i="32"/>
  <c r="N183" i="32"/>
  <c r="N187" i="32"/>
  <c r="N191" i="32"/>
  <c r="I54" i="32"/>
  <c r="I205" i="32"/>
  <c r="I228" i="32"/>
  <c r="N201" i="32"/>
  <c r="N209" i="32"/>
  <c r="N211" i="32"/>
  <c r="N218" i="32"/>
  <c r="N227" i="32"/>
  <c r="I542" i="32"/>
  <c r="I551" i="32"/>
  <c r="I568" i="32"/>
  <c r="I578" i="32"/>
  <c r="N587" i="32"/>
  <c r="N601" i="32"/>
  <c r="N609" i="32"/>
  <c r="N622" i="32"/>
  <c r="N633" i="32"/>
  <c r="N661" i="32"/>
  <c r="N199" i="32"/>
  <c r="N203" i="32"/>
  <c r="N206" i="32"/>
  <c r="I216" i="32"/>
  <c r="N216" i="32"/>
  <c r="N226" i="32"/>
  <c r="N229" i="32"/>
  <c r="I555" i="32"/>
  <c r="I554" i="32"/>
  <c r="I573" i="32"/>
  <c r="I582" i="32"/>
  <c r="N596" i="32"/>
  <c r="N604" i="32"/>
  <c r="N629" i="32"/>
  <c r="N638" i="32"/>
  <c r="I636" i="32"/>
  <c r="N639" i="32"/>
  <c r="N649" i="32"/>
  <c r="I653" i="32"/>
  <c r="I683" i="32"/>
  <c r="N699" i="32"/>
  <c r="I700" i="32"/>
  <c r="N700" i="32"/>
  <c r="I541" i="32"/>
  <c r="I546" i="32"/>
  <c r="I550" i="32"/>
  <c r="I553" i="32"/>
  <c r="I571" i="32"/>
  <c r="I577" i="32"/>
  <c r="N585" i="32"/>
  <c r="N701" i="32"/>
  <c r="I702" i="32"/>
  <c r="N702" i="32"/>
  <c r="N719" i="32"/>
  <c r="I721" i="32"/>
  <c r="N721" i="32"/>
  <c r="I587" i="32"/>
  <c r="I596" i="32"/>
  <c r="N600" i="32"/>
  <c r="I601" i="32"/>
  <c r="N603" i="32"/>
  <c r="I604" i="32"/>
  <c r="N608" i="32"/>
  <c r="I609" i="32"/>
  <c r="N621" i="32"/>
  <c r="I622" i="32"/>
  <c r="N626" i="32"/>
  <c r="I629" i="32"/>
  <c r="N632" i="32"/>
  <c r="I633" i="32"/>
  <c r="N637" i="32"/>
  <c r="I638" i="32"/>
  <c r="N642" i="32"/>
  <c r="N651" i="32"/>
  <c r="N660" i="32"/>
  <c r="I661" i="32"/>
  <c r="N684" i="32"/>
  <c r="I685" i="32"/>
  <c r="N685" i="32"/>
  <c r="N177" i="32"/>
  <c r="I183" i="32"/>
  <c r="I187" i="32"/>
  <c r="I191" i="32"/>
  <c r="I201" i="32"/>
  <c r="I209" i="32"/>
  <c r="I212" i="32"/>
  <c r="I226" i="32"/>
  <c r="I229" i="32"/>
  <c r="N181" i="32"/>
  <c r="I185" i="32"/>
  <c r="I189" i="32"/>
  <c r="I199" i="32"/>
  <c r="I203" i="32"/>
  <c r="I206" i="32"/>
  <c r="I214" i="32"/>
  <c r="I218" i="32"/>
  <c r="I227" i="32"/>
  <c r="N166" i="32"/>
  <c r="N179" i="32"/>
  <c r="N572" i="32"/>
  <c r="N540" i="32"/>
  <c r="N545" i="32"/>
  <c r="N549" i="32"/>
  <c r="N552" i="32"/>
  <c r="N563" i="32"/>
  <c r="N570" i="32"/>
  <c r="N576" i="32"/>
  <c r="N581" i="32"/>
  <c r="N586" i="32"/>
  <c r="N595" i="32"/>
  <c r="N171" i="40" l="1"/>
  <c r="O171" i="40" s="1"/>
  <c r="I171" i="40"/>
  <c r="E63" i="40"/>
  <c r="E672" i="32"/>
  <c r="E150" i="40" s="1"/>
  <c r="E145" i="40"/>
  <c r="E157" i="40" s="1"/>
  <c r="I170" i="40"/>
  <c r="O170" i="40" s="1"/>
  <c r="E155" i="40"/>
  <c r="I509" i="32"/>
  <c r="I104" i="40" s="1"/>
  <c r="H12" i="32"/>
  <c r="G12" i="32"/>
  <c r="F12" i="32"/>
  <c r="E12" i="32"/>
  <c r="P487" i="34"/>
  <c r="I487" i="34"/>
  <c r="P486" i="34"/>
  <c r="I486" i="34"/>
  <c r="P477" i="34"/>
  <c r="I477" i="34"/>
  <c r="P476" i="34"/>
  <c r="I476" i="34"/>
  <c r="P160" i="34"/>
  <c r="I160" i="34"/>
  <c r="P149" i="34"/>
  <c r="I149" i="34"/>
  <c r="P148" i="34"/>
  <c r="I148" i="34"/>
  <c r="P475" i="34"/>
  <c r="I475" i="34"/>
  <c r="P384" i="34"/>
  <c r="I384" i="34"/>
  <c r="P147" i="34"/>
  <c r="I147" i="34"/>
  <c r="P474" i="34"/>
  <c r="I474" i="34"/>
  <c r="P473" i="34"/>
  <c r="I473" i="34"/>
  <c r="P146" i="34"/>
  <c r="I146" i="34"/>
  <c r="P145" i="34"/>
  <c r="I145" i="34"/>
  <c r="P472" i="34"/>
  <c r="I472" i="34"/>
  <c r="P159" i="34"/>
  <c r="I159" i="34"/>
  <c r="P154" i="34"/>
  <c r="I154" i="34"/>
  <c r="P383" i="34"/>
  <c r="I383" i="34"/>
  <c r="P382" i="34"/>
  <c r="I382" i="34"/>
  <c r="P381" i="34"/>
  <c r="I381" i="34"/>
  <c r="P380" i="34"/>
  <c r="I380" i="34"/>
  <c r="P379" i="34"/>
  <c r="I379" i="34"/>
  <c r="P378" i="34"/>
  <c r="I378" i="34"/>
  <c r="P158" i="34"/>
  <c r="I158" i="34"/>
  <c r="P144" i="34"/>
  <c r="I144" i="34"/>
  <c r="P377" i="34"/>
  <c r="I377" i="34"/>
  <c r="P376" i="34"/>
  <c r="I376" i="34"/>
  <c r="P157" i="34"/>
  <c r="I157" i="34"/>
  <c r="P143" i="34"/>
  <c r="I143" i="34"/>
  <c r="R485" i="34"/>
  <c r="P485" i="34"/>
  <c r="I485" i="34"/>
  <c r="Q485" i="34" s="1"/>
  <c r="P375" i="34"/>
  <c r="R375" i="34" s="1"/>
  <c r="I375" i="34"/>
  <c r="Q375" i="34" s="1"/>
  <c r="R374" i="34"/>
  <c r="Q374" i="34"/>
  <c r="P374" i="34"/>
  <c r="I374" i="34"/>
  <c r="P471" i="34"/>
  <c r="Q471" i="34" s="1"/>
  <c r="I471" i="34"/>
  <c r="P142" i="34"/>
  <c r="I142" i="34"/>
  <c r="P39" i="34"/>
  <c r="Q39" i="34" s="1"/>
  <c r="I39" i="34"/>
  <c r="P373" i="34"/>
  <c r="R373" i="34" s="1"/>
  <c r="I373" i="34"/>
  <c r="P470" i="34"/>
  <c r="I470" i="34"/>
  <c r="P141" i="34"/>
  <c r="R141" i="34" s="1"/>
  <c r="I141" i="34"/>
  <c r="P372" i="34"/>
  <c r="Q372" i="34" s="1"/>
  <c r="I372" i="34"/>
  <c r="P371" i="34"/>
  <c r="I371" i="34"/>
  <c r="P370" i="34"/>
  <c r="I370" i="34"/>
  <c r="P140" i="34"/>
  <c r="I140" i="34"/>
  <c r="Q479" i="34"/>
  <c r="P479" i="34"/>
  <c r="I479" i="34"/>
  <c r="P369" i="34"/>
  <c r="I369" i="34"/>
  <c r="P139" i="34"/>
  <c r="I139" i="34"/>
  <c r="P38" i="34"/>
  <c r="I38" i="34"/>
  <c r="Q38" i="34" s="1"/>
  <c r="P469" i="34"/>
  <c r="I469" i="34"/>
  <c r="P468" i="34"/>
  <c r="I468" i="34"/>
  <c r="P153" i="34"/>
  <c r="I153" i="34"/>
  <c r="P37" i="34"/>
  <c r="R37" i="34" s="1"/>
  <c r="I37" i="34"/>
  <c r="P368" i="34"/>
  <c r="R368" i="34" s="1"/>
  <c r="I368" i="34"/>
  <c r="P467" i="34"/>
  <c r="I467" i="34"/>
  <c r="P367" i="34"/>
  <c r="I367" i="34"/>
  <c r="P466" i="34"/>
  <c r="I466" i="34"/>
  <c r="P138" i="34"/>
  <c r="R138" i="34" s="1"/>
  <c r="I138" i="34"/>
  <c r="P137" i="34"/>
  <c r="I137" i="34"/>
  <c r="P366" i="34"/>
  <c r="I366" i="34"/>
  <c r="P465" i="34"/>
  <c r="I465" i="34"/>
  <c r="P136" i="34"/>
  <c r="I136" i="34"/>
  <c r="P365" i="34"/>
  <c r="R365" i="34" s="1"/>
  <c r="I365" i="34"/>
  <c r="P364" i="34"/>
  <c r="I364" i="34"/>
  <c r="P363" i="34"/>
  <c r="I363" i="34"/>
  <c r="P362" i="34"/>
  <c r="Q362" i="34" s="1"/>
  <c r="I362" i="34"/>
  <c r="P361" i="34"/>
  <c r="I361" i="34"/>
  <c r="P360" i="34"/>
  <c r="I360" i="34"/>
  <c r="P359" i="34"/>
  <c r="I359" i="34"/>
  <c r="P358" i="34"/>
  <c r="I358" i="34"/>
  <c r="P464" i="34"/>
  <c r="I464" i="34"/>
  <c r="P357" i="34"/>
  <c r="I357" i="34"/>
  <c r="P36" i="34"/>
  <c r="I36" i="34"/>
  <c r="P356" i="34"/>
  <c r="I356" i="34"/>
  <c r="P135" i="34"/>
  <c r="I135" i="34"/>
  <c r="P134" i="34"/>
  <c r="I134" i="34"/>
  <c r="P355" i="34"/>
  <c r="I355" i="34"/>
  <c r="P354" i="34"/>
  <c r="I354" i="34"/>
  <c r="P353" i="34"/>
  <c r="I353" i="34"/>
  <c r="P352" i="34"/>
  <c r="I352" i="34"/>
  <c r="P351" i="34"/>
  <c r="I351" i="34"/>
  <c r="P35" i="34"/>
  <c r="I35" i="34"/>
  <c r="P350" i="34"/>
  <c r="I350" i="34"/>
  <c r="P349" i="34"/>
  <c r="I349" i="34"/>
  <c r="P348" i="34"/>
  <c r="I348" i="34"/>
  <c r="P347" i="34"/>
  <c r="I347" i="34"/>
  <c r="P346" i="34"/>
  <c r="I346" i="34"/>
  <c r="P345" i="34"/>
  <c r="I345" i="34"/>
  <c r="P344" i="34"/>
  <c r="I344" i="34"/>
  <c r="P343" i="34"/>
  <c r="I343" i="34"/>
  <c r="P342" i="34"/>
  <c r="I342" i="34"/>
  <c r="P156" i="34"/>
  <c r="I156" i="34"/>
  <c r="P463" i="34"/>
  <c r="I463" i="34"/>
  <c r="P341" i="34"/>
  <c r="I341" i="34"/>
  <c r="P340" i="34"/>
  <c r="I340" i="34"/>
  <c r="P339" i="34"/>
  <c r="I339" i="34"/>
  <c r="P133" i="34"/>
  <c r="I133" i="34"/>
  <c r="P132" i="34"/>
  <c r="I132" i="34"/>
  <c r="P462" i="34"/>
  <c r="I462" i="34"/>
  <c r="P484" i="34"/>
  <c r="I484" i="34"/>
  <c r="P131" i="34"/>
  <c r="I131" i="34"/>
  <c r="P461" i="34"/>
  <c r="I461" i="34"/>
  <c r="P460" i="34"/>
  <c r="I460" i="34"/>
  <c r="P34" i="34"/>
  <c r="I34" i="34"/>
  <c r="P338" i="34"/>
  <c r="I338" i="34"/>
  <c r="P459" i="34"/>
  <c r="I459" i="34"/>
  <c r="P130" i="34"/>
  <c r="I130" i="34"/>
  <c r="P129" i="34"/>
  <c r="I129" i="34"/>
  <c r="P458" i="34"/>
  <c r="Q458" i="34" s="1"/>
  <c r="I458" i="34"/>
  <c r="P457" i="34"/>
  <c r="R457" i="34" s="1"/>
  <c r="I457" i="34"/>
  <c r="P337" i="34"/>
  <c r="R337" i="34" s="1"/>
  <c r="I337" i="34"/>
  <c r="P456" i="34"/>
  <c r="I456" i="34"/>
  <c r="P128" i="34"/>
  <c r="I128" i="34"/>
  <c r="P127" i="34"/>
  <c r="R127" i="34" s="1"/>
  <c r="I127" i="34"/>
  <c r="P336" i="34"/>
  <c r="I336" i="34"/>
  <c r="R336" i="34" s="1"/>
  <c r="P335" i="34"/>
  <c r="R335" i="34" s="1"/>
  <c r="I335" i="34"/>
  <c r="Q33" i="34"/>
  <c r="P33" i="34"/>
  <c r="I33" i="34"/>
  <c r="P334" i="34"/>
  <c r="I334" i="34"/>
  <c r="P32" i="34"/>
  <c r="I32" i="34"/>
  <c r="P126" i="34"/>
  <c r="I126" i="34"/>
  <c r="P333" i="34"/>
  <c r="Q333" i="34" s="1"/>
  <c r="I333" i="34"/>
  <c r="P332" i="34"/>
  <c r="I332" i="34"/>
  <c r="P331" i="34"/>
  <c r="I331" i="34"/>
  <c r="P330" i="34"/>
  <c r="I330" i="34"/>
  <c r="P329" i="34"/>
  <c r="I329" i="34"/>
  <c r="P328" i="34"/>
  <c r="I328" i="34"/>
  <c r="P327" i="34"/>
  <c r="R327" i="34" s="1"/>
  <c r="I327" i="34"/>
  <c r="P326" i="34"/>
  <c r="I326" i="34"/>
  <c r="P325" i="34"/>
  <c r="R325" i="34" s="1"/>
  <c r="I325" i="34"/>
  <c r="P324" i="34"/>
  <c r="I324" i="34"/>
  <c r="P323" i="34"/>
  <c r="R323" i="34" s="1"/>
  <c r="I323" i="34"/>
  <c r="P322" i="34"/>
  <c r="I322" i="34"/>
  <c r="P321" i="34"/>
  <c r="R321" i="34" s="1"/>
  <c r="I321" i="34"/>
  <c r="P320" i="34"/>
  <c r="I320" i="34"/>
  <c r="P319" i="34"/>
  <c r="R319" i="34" s="1"/>
  <c r="I319" i="34"/>
  <c r="P318" i="34"/>
  <c r="I318" i="34"/>
  <c r="P317" i="34"/>
  <c r="R317" i="34" s="1"/>
  <c r="I317" i="34"/>
  <c r="P316" i="34"/>
  <c r="I316" i="34"/>
  <c r="P315" i="34"/>
  <c r="Q315" i="34" s="1"/>
  <c r="I315" i="34"/>
  <c r="P314" i="34"/>
  <c r="I314" i="34"/>
  <c r="P313" i="34"/>
  <c r="R313" i="34" s="1"/>
  <c r="I313" i="34"/>
  <c r="P312" i="34"/>
  <c r="I312" i="34"/>
  <c r="P311" i="34"/>
  <c r="R311" i="34" s="1"/>
  <c r="I311" i="34"/>
  <c r="P310" i="34"/>
  <c r="I310" i="34"/>
  <c r="P309" i="34"/>
  <c r="R309" i="34" s="1"/>
  <c r="I309" i="34"/>
  <c r="P308" i="34"/>
  <c r="I308" i="34"/>
  <c r="P307" i="34"/>
  <c r="R307" i="34" s="1"/>
  <c r="I307" i="34"/>
  <c r="P306" i="34"/>
  <c r="I306" i="34"/>
  <c r="P305" i="34"/>
  <c r="R305" i="34" s="1"/>
  <c r="I305" i="34"/>
  <c r="P304" i="34"/>
  <c r="I304" i="34"/>
  <c r="P303" i="34"/>
  <c r="R303" i="34" s="1"/>
  <c r="I303" i="34"/>
  <c r="P302" i="34"/>
  <c r="I302" i="34"/>
  <c r="P301" i="34"/>
  <c r="R301" i="34" s="1"/>
  <c r="I301" i="34"/>
  <c r="P300" i="34"/>
  <c r="I300" i="34"/>
  <c r="P299" i="34"/>
  <c r="R299" i="34" s="1"/>
  <c r="I299" i="34"/>
  <c r="P298" i="34"/>
  <c r="I298" i="34"/>
  <c r="P297" i="34"/>
  <c r="R297" i="34" s="1"/>
  <c r="I297" i="34"/>
  <c r="P296" i="34"/>
  <c r="I296" i="34"/>
  <c r="P295" i="34"/>
  <c r="R295" i="34" s="1"/>
  <c r="I295" i="34"/>
  <c r="P294" i="34"/>
  <c r="I294" i="34"/>
  <c r="P293" i="34"/>
  <c r="I293" i="34"/>
  <c r="P292" i="34"/>
  <c r="I292" i="34"/>
  <c r="P291" i="34"/>
  <c r="I291" i="34"/>
  <c r="P290" i="34"/>
  <c r="I290" i="34"/>
  <c r="P289" i="34"/>
  <c r="I289" i="34"/>
  <c r="P288" i="34"/>
  <c r="I288" i="34"/>
  <c r="P287" i="34"/>
  <c r="I287" i="34"/>
  <c r="P286" i="34"/>
  <c r="I286" i="34"/>
  <c r="P285" i="34"/>
  <c r="I285" i="34"/>
  <c r="P284" i="34"/>
  <c r="I284" i="34"/>
  <c r="P283" i="34"/>
  <c r="I283" i="34"/>
  <c r="P282" i="34"/>
  <c r="I282" i="34"/>
  <c r="P281" i="34"/>
  <c r="I281" i="34"/>
  <c r="P280" i="34"/>
  <c r="I280" i="34"/>
  <c r="P279" i="34"/>
  <c r="I279" i="34"/>
  <c r="P278" i="34"/>
  <c r="I278" i="34"/>
  <c r="P277" i="34"/>
  <c r="I277" i="34"/>
  <c r="P276" i="34"/>
  <c r="I276" i="34"/>
  <c r="P275" i="34"/>
  <c r="I275" i="34"/>
  <c r="P274" i="34"/>
  <c r="I274" i="34"/>
  <c r="P273" i="34"/>
  <c r="Q273" i="34" s="1"/>
  <c r="I273" i="34"/>
  <c r="P272" i="34"/>
  <c r="I272" i="34"/>
  <c r="P271" i="34"/>
  <c r="I271" i="34"/>
  <c r="P270" i="34"/>
  <c r="I270" i="34"/>
  <c r="P269" i="34"/>
  <c r="I269" i="34"/>
  <c r="P268" i="34"/>
  <c r="I268" i="34"/>
  <c r="P267" i="34"/>
  <c r="I267" i="34"/>
  <c r="P266" i="34"/>
  <c r="I266" i="34"/>
  <c r="P265" i="34"/>
  <c r="R265" i="34" s="1"/>
  <c r="I265" i="34"/>
  <c r="P264" i="34"/>
  <c r="I264" i="34"/>
  <c r="P263" i="34"/>
  <c r="I263" i="34"/>
  <c r="P262" i="34"/>
  <c r="I262" i="34"/>
  <c r="P261" i="34"/>
  <c r="R261" i="34" s="1"/>
  <c r="I261" i="34"/>
  <c r="P125" i="34"/>
  <c r="I125" i="34"/>
  <c r="P455" i="34"/>
  <c r="I455" i="34"/>
  <c r="P260" i="34"/>
  <c r="I260" i="34"/>
  <c r="P259" i="34"/>
  <c r="R259" i="34" s="1"/>
  <c r="I259" i="34"/>
  <c r="P124" i="34"/>
  <c r="R124" i="34" s="1"/>
  <c r="I124" i="34"/>
  <c r="P454" i="34"/>
  <c r="I454" i="34"/>
  <c r="P258" i="34"/>
  <c r="I258" i="34"/>
  <c r="P257" i="34"/>
  <c r="I257" i="34"/>
  <c r="Q257" i="34" s="1"/>
  <c r="P123" i="34"/>
  <c r="R123" i="34" s="1"/>
  <c r="I123" i="34"/>
  <c r="P256" i="34"/>
  <c r="I256" i="34"/>
  <c r="Q256" i="34" s="1"/>
  <c r="P453" i="34"/>
  <c r="R453" i="34" s="1"/>
  <c r="I453" i="34"/>
  <c r="P255" i="34"/>
  <c r="I255" i="34"/>
  <c r="P452" i="34"/>
  <c r="R452" i="34" s="1"/>
  <c r="I452" i="34"/>
  <c r="P254" i="34"/>
  <c r="I254" i="34"/>
  <c r="P122" i="34"/>
  <c r="R122" i="34" s="1"/>
  <c r="I122" i="34"/>
  <c r="P451" i="34"/>
  <c r="R451" i="34" s="1"/>
  <c r="I451" i="34"/>
  <c r="P121" i="34"/>
  <c r="R121" i="34" s="1"/>
  <c r="I121" i="34"/>
  <c r="P450" i="34"/>
  <c r="I450" i="34"/>
  <c r="P253" i="34"/>
  <c r="R253" i="34" s="1"/>
  <c r="I253" i="34"/>
  <c r="P252" i="34"/>
  <c r="R252" i="34" s="1"/>
  <c r="I252" i="34"/>
  <c r="Q252" i="34" s="1"/>
  <c r="P251" i="34"/>
  <c r="R251" i="34" s="1"/>
  <c r="I251" i="34"/>
  <c r="P120" i="34"/>
  <c r="Q120" i="34" s="1"/>
  <c r="I120" i="34"/>
  <c r="Q31" i="34"/>
  <c r="P31" i="34"/>
  <c r="I31" i="34"/>
  <c r="P30" i="34"/>
  <c r="I30" i="34"/>
  <c r="P449" i="34"/>
  <c r="I449" i="34"/>
  <c r="P250" i="34"/>
  <c r="I250" i="34"/>
  <c r="P249" i="34"/>
  <c r="I249" i="34"/>
  <c r="Q249" i="34" s="1"/>
  <c r="P448" i="34"/>
  <c r="I448" i="34"/>
  <c r="P119" i="34"/>
  <c r="I119" i="34"/>
  <c r="P118" i="34"/>
  <c r="I118" i="34"/>
  <c r="P248" i="34"/>
  <c r="I248" i="34"/>
  <c r="Q248" i="34" s="1"/>
  <c r="P447" i="34"/>
  <c r="I447" i="34"/>
  <c r="P29" i="34"/>
  <c r="I29" i="34"/>
  <c r="P247" i="34"/>
  <c r="I247" i="34"/>
  <c r="P117" i="34"/>
  <c r="I117" i="34"/>
  <c r="P116" i="34"/>
  <c r="I116" i="34"/>
  <c r="P115" i="34"/>
  <c r="I115" i="34"/>
  <c r="P246" i="34"/>
  <c r="I246" i="34"/>
  <c r="P114" i="34"/>
  <c r="I114" i="34"/>
  <c r="P446" i="34"/>
  <c r="I446" i="34"/>
  <c r="P245" i="34"/>
  <c r="I245" i="34"/>
  <c r="P113" i="34"/>
  <c r="I113" i="34"/>
  <c r="P244" i="34"/>
  <c r="Q244" i="34" s="1"/>
  <c r="I244" i="34"/>
  <c r="P445" i="34"/>
  <c r="I445" i="34"/>
  <c r="P112" i="34"/>
  <c r="I112" i="34"/>
  <c r="P111" i="34"/>
  <c r="I111" i="34"/>
  <c r="P28" i="34"/>
  <c r="R28" i="34" s="1"/>
  <c r="I28" i="34"/>
  <c r="P444" i="34"/>
  <c r="I444" i="34"/>
  <c r="P243" i="34"/>
  <c r="I243" i="34"/>
  <c r="P443" i="34"/>
  <c r="I443" i="34"/>
  <c r="P242" i="34"/>
  <c r="I242" i="34"/>
  <c r="P110" i="34"/>
  <c r="I110" i="34"/>
  <c r="P27" i="34"/>
  <c r="I27" i="34"/>
  <c r="P442" i="34"/>
  <c r="I442" i="34"/>
  <c r="P26" i="34"/>
  <c r="I26" i="34"/>
  <c r="P25" i="34"/>
  <c r="I25" i="34"/>
  <c r="P109" i="34"/>
  <c r="I109" i="34"/>
  <c r="P108" i="34"/>
  <c r="I108" i="34"/>
  <c r="P241" i="34"/>
  <c r="I241" i="34"/>
  <c r="P240" i="34"/>
  <c r="I240" i="34"/>
  <c r="P441" i="34"/>
  <c r="I441" i="34"/>
  <c r="P239" i="34"/>
  <c r="I239" i="34"/>
  <c r="P24" i="34"/>
  <c r="I24" i="34"/>
  <c r="P238" i="34"/>
  <c r="I238" i="34"/>
  <c r="P237" i="34"/>
  <c r="I237" i="34"/>
  <c r="P107" i="34"/>
  <c r="I107" i="34"/>
  <c r="P106" i="34"/>
  <c r="I106" i="34"/>
  <c r="P105" i="34"/>
  <c r="I105" i="34"/>
  <c r="P104" i="34"/>
  <c r="I104" i="34"/>
  <c r="P440" i="34"/>
  <c r="I440" i="34"/>
  <c r="P23" i="34"/>
  <c r="I23" i="34"/>
  <c r="P236" i="34"/>
  <c r="I236" i="34"/>
  <c r="P103" i="34"/>
  <c r="I103" i="34"/>
  <c r="P439" i="34"/>
  <c r="I439" i="34"/>
  <c r="P438" i="34"/>
  <c r="I438" i="34"/>
  <c r="P235" i="34"/>
  <c r="I235" i="34"/>
  <c r="P437" i="34"/>
  <c r="I437" i="34"/>
  <c r="P436" i="34"/>
  <c r="I436" i="34"/>
  <c r="P234" i="34"/>
  <c r="I234" i="34"/>
  <c r="P102" i="34"/>
  <c r="I102" i="34"/>
  <c r="P435" i="34"/>
  <c r="I435" i="34"/>
  <c r="P101" i="34"/>
  <c r="I101" i="34"/>
  <c r="P22" i="34"/>
  <c r="I22" i="34"/>
  <c r="P233" i="34"/>
  <c r="I233" i="34"/>
  <c r="P434" i="34"/>
  <c r="I434" i="34"/>
  <c r="P433" i="34"/>
  <c r="I433" i="34"/>
  <c r="P232" i="34"/>
  <c r="I232" i="34"/>
  <c r="P100" i="34"/>
  <c r="I100" i="34"/>
  <c r="P99" i="34"/>
  <c r="I99" i="34"/>
  <c r="P231" i="34"/>
  <c r="I231" i="34"/>
  <c r="P230" i="34"/>
  <c r="I230" i="34"/>
  <c r="P432" i="34"/>
  <c r="I432" i="34"/>
  <c r="Q432" i="34" s="1"/>
  <c r="P98" i="34"/>
  <c r="Q98" i="34" s="1"/>
  <c r="I98" i="34"/>
  <c r="P431" i="34"/>
  <c r="I431" i="34"/>
  <c r="P430" i="34"/>
  <c r="I430" i="34"/>
  <c r="P478" i="34"/>
  <c r="I478" i="34"/>
  <c r="P229" i="34"/>
  <c r="R229" i="34" s="1"/>
  <c r="I229" i="34"/>
  <c r="P429" i="34"/>
  <c r="I429" i="34"/>
  <c r="P97" i="34"/>
  <c r="I97" i="34"/>
  <c r="P96" i="34"/>
  <c r="I96" i="34"/>
  <c r="P228" i="34"/>
  <c r="I228" i="34"/>
  <c r="P483" i="34"/>
  <c r="I483" i="34"/>
  <c r="P95" i="34"/>
  <c r="I95" i="34"/>
  <c r="Q95" i="34" s="1"/>
  <c r="P94" i="34"/>
  <c r="I94" i="34"/>
  <c r="P227" i="34"/>
  <c r="I227" i="34"/>
  <c r="P226" i="34"/>
  <c r="I226" i="34"/>
  <c r="P225" i="34"/>
  <c r="I225" i="34"/>
  <c r="Q225" i="34" s="1"/>
  <c r="P224" i="34"/>
  <c r="I224" i="34"/>
  <c r="P93" i="34"/>
  <c r="I93" i="34"/>
  <c r="Q93" i="34" s="1"/>
  <c r="P92" i="34"/>
  <c r="I92" i="34"/>
  <c r="P223" i="34"/>
  <c r="I223" i="34"/>
  <c r="Q223" i="34" s="1"/>
  <c r="P21" i="34"/>
  <c r="I21" i="34"/>
  <c r="P222" i="34"/>
  <c r="I222" i="34"/>
  <c r="Q222" i="34" s="1"/>
  <c r="P221" i="34"/>
  <c r="I221" i="34"/>
  <c r="P220" i="34"/>
  <c r="I220" i="34"/>
  <c r="Q220" i="34" s="1"/>
  <c r="P219" i="34"/>
  <c r="I219" i="34"/>
  <c r="P91" i="34"/>
  <c r="I91" i="34"/>
  <c r="P218" i="34"/>
  <c r="I218" i="34"/>
  <c r="P90" i="34"/>
  <c r="I90" i="34"/>
  <c r="P217" i="34"/>
  <c r="I217" i="34"/>
  <c r="P20" i="34"/>
  <c r="I20" i="34"/>
  <c r="P89" i="34"/>
  <c r="I89" i="34"/>
  <c r="P19" i="34"/>
  <c r="I19" i="34"/>
  <c r="P216" i="34"/>
  <c r="I216" i="34"/>
  <c r="P88" i="34"/>
  <c r="I88" i="34"/>
  <c r="P215" i="34"/>
  <c r="I215" i="34"/>
  <c r="P428" i="34"/>
  <c r="I428" i="34"/>
  <c r="P87" i="34"/>
  <c r="I87" i="34"/>
  <c r="P214" i="34"/>
  <c r="I214" i="34"/>
  <c r="P86" i="34"/>
  <c r="I86" i="34"/>
  <c r="P18" i="34"/>
  <c r="I18" i="34"/>
  <c r="P427" i="34"/>
  <c r="I427" i="34"/>
  <c r="P85" i="34"/>
  <c r="I85" i="34"/>
  <c r="P426" i="34"/>
  <c r="I426" i="34"/>
  <c r="P213" i="34"/>
  <c r="I213" i="34"/>
  <c r="P17" i="34"/>
  <c r="I17" i="34"/>
  <c r="P425" i="34"/>
  <c r="I425" i="34"/>
  <c r="P424" i="34"/>
  <c r="I424" i="34"/>
  <c r="P16" i="34"/>
  <c r="I16" i="34"/>
  <c r="P212" i="34"/>
  <c r="I212" i="34"/>
  <c r="P423" i="34"/>
  <c r="Q423" i="34" s="1"/>
  <c r="I423" i="34"/>
  <c r="R423" i="34" s="1"/>
  <c r="P482" i="34"/>
  <c r="I482" i="34"/>
  <c r="P211" i="34"/>
  <c r="I211" i="34"/>
  <c r="P422" i="34"/>
  <c r="I422" i="34"/>
  <c r="P155" i="34"/>
  <c r="I155" i="34"/>
  <c r="R155" i="34" s="1"/>
  <c r="P152" i="34"/>
  <c r="I152" i="34"/>
  <c r="P84" i="34"/>
  <c r="I84" i="34"/>
  <c r="P83" i="34"/>
  <c r="I83" i="34"/>
  <c r="P82" i="34"/>
  <c r="I82" i="34"/>
  <c r="R82" i="34" s="1"/>
  <c r="P421" i="34"/>
  <c r="I421" i="34"/>
  <c r="P81" i="34"/>
  <c r="I81" i="34"/>
  <c r="P210" i="34"/>
  <c r="I210" i="34"/>
  <c r="P209" i="34"/>
  <c r="I209" i="34"/>
  <c r="P420" i="34"/>
  <c r="I420" i="34"/>
  <c r="P419" i="34"/>
  <c r="I419" i="34"/>
  <c r="P80" i="34"/>
  <c r="I80" i="34"/>
  <c r="P79" i="34"/>
  <c r="I79" i="34"/>
  <c r="P208" i="34"/>
  <c r="I208" i="34"/>
  <c r="P78" i="34"/>
  <c r="I78" i="34"/>
  <c r="P151" i="34"/>
  <c r="I151" i="34"/>
  <c r="P77" i="34"/>
  <c r="I77" i="34"/>
  <c r="P207" i="34"/>
  <c r="I207" i="34"/>
  <c r="P418" i="34"/>
  <c r="I418" i="34"/>
  <c r="Q418" i="34" s="1"/>
  <c r="P417" i="34"/>
  <c r="I417" i="34"/>
  <c r="P76" i="34"/>
  <c r="I76" i="34"/>
  <c r="P75" i="34"/>
  <c r="I75" i="34"/>
  <c r="P206" i="34"/>
  <c r="I206" i="34"/>
  <c r="P416" i="34"/>
  <c r="I416" i="34"/>
  <c r="P74" i="34"/>
  <c r="I74" i="34"/>
  <c r="P205" i="34"/>
  <c r="I205" i="34"/>
  <c r="P204" i="34"/>
  <c r="Q204" i="34" s="1"/>
  <c r="I204" i="34"/>
  <c r="P203" i="34"/>
  <c r="I203" i="34"/>
  <c r="P415" i="34"/>
  <c r="Q415" i="34" s="1"/>
  <c r="I415" i="34"/>
  <c r="P414" i="34"/>
  <c r="I414" i="34"/>
  <c r="P73" i="34"/>
  <c r="I73" i="34"/>
  <c r="P413" i="34"/>
  <c r="I413" i="34"/>
  <c r="P72" i="34"/>
  <c r="I72" i="34"/>
  <c r="P202" i="34"/>
  <c r="I202" i="34"/>
  <c r="P15" i="34"/>
  <c r="I15" i="34"/>
  <c r="P201" i="34"/>
  <c r="I201" i="34"/>
  <c r="P200" i="34"/>
  <c r="I200" i="34"/>
  <c r="P71" i="34"/>
  <c r="I71" i="34"/>
  <c r="P412" i="34"/>
  <c r="I412" i="34"/>
  <c r="P411" i="34"/>
  <c r="I411" i="34"/>
  <c r="P199" i="34"/>
  <c r="I199" i="34"/>
  <c r="P410" i="34"/>
  <c r="I410" i="34"/>
  <c r="P409" i="34"/>
  <c r="I409" i="34"/>
  <c r="P198" i="34"/>
  <c r="I198" i="34"/>
  <c r="P14" i="34"/>
  <c r="Q14" i="34" s="1"/>
  <c r="I14" i="34"/>
  <c r="P13" i="34"/>
  <c r="I13" i="34"/>
  <c r="P408" i="34"/>
  <c r="R408" i="34" s="1"/>
  <c r="I408" i="34"/>
  <c r="P407" i="34"/>
  <c r="I407" i="34"/>
  <c r="P197" i="34"/>
  <c r="R197" i="34" s="1"/>
  <c r="I197" i="34"/>
  <c r="P196" i="34"/>
  <c r="Q196" i="34" s="1"/>
  <c r="I196" i="34"/>
  <c r="P195" i="34"/>
  <c r="I195" i="34"/>
  <c r="P194" i="34"/>
  <c r="I194" i="34"/>
  <c r="P70" i="34"/>
  <c r="I70" i="34"/>
  <c r="P193" i="34"/>
  <c r="I193" i="34"/>
  <c r="P69" i="34"/>
  <c r="I69" i="34"/>
  <c r="P406" i="34"/>
  <c r="I406" i="34"/>
  <c r="P192" i="34"/>
  <c r="I192" i="34"/>
  <c r="P68" i="34"/>
  <c r="Q68" i="34" s="1"/>
  <c r="I68" i="34"/>
  <c r="P67" i="34"/>
  <c r="I67" i="34"/>
  <c r="P66" i="34"/>
  <c r="I66" i="34"/>
  <c r="P405" i="34"/>
  <c r="I405" i="34"/>
  <c r="P191" i="34"/>
  <c r="R191" i="34" s="1"/>
  <c r="I191" i="34"/>
  <c r="P404" i="34"/>
  <c r="I404" i="34"/>
  <c r="P403" i="34"/>
  <c r="I403" i="34"/>
  <c r="Q403" i="34" s="1"/>
  <c r="P65" i="34"/>
  <c r="I65" i="34"/>
  <c r="P12" i="34"/>
  <c r="I12" i="34"/>
  <c r="P190" i="34"/>
  <c r="I190" i="34"/>
  <c r="P189" i="34"/>
  <c r="I189" i="34"/>
  <c r="P11" i="34"/>
  <c r="I11" i="34"/>
  <c r="P188" i="34"/>
  <c r="I188" i="34"/>
  <c r="P402" i="34"/>
  <c r="I402" i="34"/>
  <c r="P64" i="34"/>
  <c r="Q64" i="34" s="1"/>
  <c r="I64" i="34"/>
  <c r="P187" i="34"/>
  <c r="I187" i="34"/>
  <c r="P401" i="34"/>
  <c r="I401" i="34"/>
  <c r="P186" i="34"/>
  <c r="R186" i="34" s="1"/>
  <c r="I186" i="34"/>
  <c r="P185" i="34"/>
  <c r="I185" i="34"/>
  <c r="P184" i="34"/>
  <c r="I184" i="34"/>
  <c r="P183" i="34"/>
  <c r="R183" i="34" s="1"/>
  <c r="I183" i="34"/>
  <c r="P400" i="34"/>
  <c r="I400" i="34"/>
  <c r="P182" i="34"/>
  <c r="I182" i="34"/>
  <c r="P181" i="34"/>
  <c r="I181" i="34"/>
  <c r="P399" i="34"/>
  <c r="Q399" i="34" s="1"/>
  <c r="I399" i="34"/>
  <c r="P180" i="34"/>
  <c r="R180" i="34" s="1"/>
  <c r="I180" i="34"/>
  <c r="P179" i="34"/>
  <c r="I179" i="34"/>
  <c r="P150" i="34"/>
  <c r="R150" i="34" s="1"/>
  <c r="I150" i="34"/>
  <c r="P63" i="34"/>
  <c r="R63" i="34" s="1"/>
  <c r="I63" i="34"/>
  <c r="P62" i="34"/>
  <c r="R62" i="34" s="1"/>
  <c r="I62" i="34"/>
  <c r="P10" i="34"/>
  <c r="I10" i="34"/>
  <c r="Q10" i="34" s="1"/>
  <c r="P178" i="34"/>
  <c r="I178" i="34"/>
  <c r="P398" i="34"/>
  <c r="I398" i="34"/>
  <c r="P177" i="34"/>
  <c r="I177" i="34"/>
  <c r="P61" i="34"/>
  <c r="I61" i="34"/>
  <c r="P176" i="34"/>
  <c r="I176" i="34"/>
  <c r="P60" i="34"/>
  <c r="I60" i="34"/>
  <c r="P59" i="34"/>
  <c r="I59" i="34"/>
  <c r="P58" i="34"/>
  <c r="I58" i="34"/>
  <c r="Q58" i="34" s="1"/>
  <c r="P397" i="34"/>
  <c r="I397" i="34"/>
  <c r="P57" i="34"/>
  <c r="I57" i="34"/>
  <c r="P175" i="34"/>
  <c r="I175" i="34"/>
  <c r="P56" i="34"/>
  <c r="I56" i="34"/>
  <c r="P396" i="34"/>
  <c r="I396" i="34"/>
  <c r="P174" i="34"/>
  <c r="I174" i="34"/>
  <c r="P395" i="34"/>
  <c r="I395" i="34"/>
  <c r="P55" i="34"/>
  <c r="I55" i="34"/>
  <c r="P394" i="34"/>
  <c r="I394" i="34"/>
  <c r="P173" i="34"/>
  <c r="I173" i="34"/>
  <c r="P172" i="34"/>
  <c r="I172" i="34"/>
  <c r="P171" i="34"/>
  <c r="Q171" i="34" s="1"/>
  <c r="I171" i="34"/>
  <c r="P54" i="34"/>
  <c r="I54" i="34"/>
  <c r="P53" i="34"/>
  <c r="I53" i="34"/>
  <c r="P393" i="34"/>
  <c r="I393" i="34"/>
  <c r="P392" i="34"/>
  <c r="Q392" i="34" s="1"/>
  <c r="I392" i="34"/>
  <c r="P391" i="34"/>
  <c r="I391" i="34"/>
  <c r="P170" i="34"/>
  <c r="I170" i="34"/>
  <c r="P52" i="34"/>
  <c r="I52" i="34"/>
  <c r="P481" i="34"/>
  <c r="Q481" i="34" s="1"/>
  <c r="I481" i="34"/>
  <c r="P390" i="34"/>
  <c r="I390" i="34"/>
  <c r="P480" i="34"/>
  <c r="I480" i="34"/>
  <c r="P389" i="34"/>
  <c r="I389" i="34"/>
  <c r="P51" i="34"/>
  <c r="I51" i="34"/>
  <c r="P50" i="34"/>
  <c r="I50" i="34"/>
  <c r="P388" i="34"/>
  <c r="I388" i="34"/>
  <c r="P169" i="34"/>
  <c r="I169" i="34"/>
  <c r="P168" i="34"/>
  <c r="I168" i="34"/>
  <c r="P49" i="34"/>
  <c r="I49" i="34"/>
  <c r="P167" i="34"/>
  <c r="I167" i="34"/>
  <c r="P166" i="34"/>
  <c r="R166" i="34" s="1"/>
  <c r="I166" i="34"/>
  <c r="P48" i="34"/>
  <c r="I48" i="34"/>
  <c r="P387" i="34"/>
  <c r="R387" i="34" s="1"/>
  <c r="I387" i="34"/>
  <c r="P47" i="34"/>
  <c r="I47" i="34"/>
  <c r="P46" i="34"/>
  <c r="R46" i="34" s="1"/>
  <c r="I46" i="34"/>
  <c r="P165" i="34"/>
  <c r="I165" i="34"/>
  <c r="P164" i="34"/>
  <c r="R164" i="34" s="1"/>
  <c r="I164" i="34"/>
  <c r="P45" i="34"/>
  <c r="I45" i="34"/>
  <c r="P163" i="34"/>
  <c r="R163" i="34" s="1"/>
  <c r="I163" i="34"/>
  <c r="P44" i="34"/>
  <c r="Q44" i="34" s="1"/>
  <c r="I44" i="34"/>
  <c r="P386" i="34"/>
  <c r="I386" i="34"/>
  <c r="P43" i="34"/>
  <c r="I43" i="34"/>
  <c r="P42" i="34"/>
  <c r="I42" i="34"/>
  <c r="P385" i="34"/>
  <c r="I385" i="34"/>
  <c r="P162" i="34"/>
  <c r="I162" i="34"/>
  <c r="P41" i="34"/>
  <c r="I41" i="34"/>
  <c r="P161" i="34"/>
  <c r="R161" i="34" s="1"/>
  <c r="I161" i="34"/>
  <c r="E161" i="40" l="1"/>
  <c r="E158" i="40"/>
  <c r="E159" i="40"/>
  <c r="E160" i="40"/>
  <c r="E156" i="40"/>
  <c r="E162" i="40" s="1"/>
  <c r="Q41" i="34"/>
  <c r="Q43" i="34"/>
  <c r="Q47" i="34"/>
  <c r="Q167" i="34"/>
  <c r="Q388" i="34"/>
  <c r="Q51" i="34"/>
  <c r="Q53" i="34"/>
  <c r="R176" i="34"/>
  <c r="R177" i="34"/>
  <c r="R74" i="34"/>
  <c r="R76" i="34"/>
  <c r="R419" i="34"/>
  <c r="Q251" i="34"/>
  <c r="Q253" i="34"/>
  <c r="Q260" i="34"/>
  <c r="Q125" i="34"/>
  <c r="Q262" i="34"/>
  <c r="Q264" i="34"/>
  <c r="Q266" i="34"/>
  <c r="R268" i="34"/>
  <c r="R270" i="34"/>
  <c r="R274" i="34"/>
  <c r="R314" i="34"/>
  <c r="R33" i="34"/>
  <c r="Q335" i="34"/>
  <c r="Q136" i="34"/>
  <c r="Q37" i="34"/>
  <c r="R468" i="34"/>
  <c r="R471" i="34"/>
  <c r="Q55" i="34"/>
  <c r="R60" i="34"/>
  <c r="Q398" i="34"/>
  <c r="Q182" i="34"/>
  <c r="R404" i="34"/>
  <c r="R69" i="34"/>
  <c r="Q70" i="34"/>
  <c r="R195" i="34"/>
  <c r="R407" i="34"/>
  <c r="R13" i="34"/>
  <c r="R203" i="34"/>
  <c r="Q205" i="34"/>
  <c r="Q416" i="34"/>
  <c r="R80" i="34"/>
  <c r="Q210" i="34"/>
  <c r="R422" i="34"/>
  <c r="Q212" i="34"/>
  <c r="R424" i="34"/>
  <c r="Q426" i="34"/>
  <c r="Q87" i="34"/>
  <c r="R215" i="34"/>
  <c r="R217" i="34"/>
  <c r="Q219" i="34"/>
  <c r="R224" i="34"/>
  <c r="R94" i="34"/>
  <c r="R96" i="34"/>
  <c r="Q450" i="34"/>
  <c r="Q334" i="34"/>
  <c r="Q128" i="34"/>
  <c r="Q348" i="34"/>
  <c r="Q138" i="34"/>
  <c r="Q153" i="34"/>
  <c r="Q142" i="34"/>
  <c r="R49" i="34"/>
  <c r="R188" i="34"/>
  <c r="Q195" i="34"/>
  <c r="Q227" i="34"/>
  <c r="Q97" i="34"/>
  <c r="Q26" i="34"/>
  <c r="R254" i="34"/>
  <c r="R329" i="34"/>
  <c r="R479" i="34"/>
  <c r="Q385" i="34"/>
  <c r="R389" i="34"/>
  <c r="R52" i="34"/>
  <c r="R391" i="34"/>
  <c r="R393" i="34"/>
  <c r="R54" i="34"/>
  <c r="R174" i="34"/>
  <c r="Q61" i="34"/>
  <c r="R182" i="34"/>
  <c r="R190" i="34"/>
  <c r="Q406" i="34"/>
  <c r="R194" i="34"/>
  <c r="Q409" i="34"/>
  <c r="Q206" i="34"/>
  <c r="Q76" i="34"/>
  <c r="Q79" i="34"/>
  <c r="Q478" i="34"/>
  <c r="R432" i="34"/>
  <c r="R239" i="34"/>
  <c r="R108" i="34"/>
  <c r="R25" i="34"/>
  <c r="R110" i="34"/>
  <c r="R443" i="34"/>
  <c r="R444" i="34"/>
  <c r="R111" i="34"/>
  <c r="R445" i="34"/>
  <c r="R113" i="34"/>
  <c r="R247" i="34"/>
  <c r="R447" i="34"/>
  <c r="R118" i="34"/>
  <c r="R250" i="34"/>
  <c r="R30" i="34"/>
  <c r="R450" i="34"/>
  <c r="R125" i="34"/>
  <c r="Q268" i="34"/>
  <c r="R296" i="34"/>
  <c r="Q298" i="34"/>
  <c r="R300" i="34"/>
  <c r="R302" i="34"/>
  <c r="R304" i="34"/>
  <c r="R306" i="34"/>
  <c r="R308" i="34"/>
  <c r="R310" i="34"/>
  <c r="R312" i="34"/>
  <c r="Q314" i="34"/>
  <c r="R316" i="34"/>
  <c r="R318" i="34"/>
  <c r="R320" i="34"/>
  <c r="R322" i="34"/>
  <c r="R324" i="34"/>
  <c r="R326" i="34"/>
  <c r="R328" i="34"/>
  <c r="R330" i="34"/>
  <c r="R332" i="34"/>
  <c r="R32" i="34"/>
  <c r="Q127" i="34"/>
  <c r="R465" i="34"/>
  <c r="R137" i="34"/>
  <c r="Q368" i="34"/>
  <c r="R369" i="34"/>
  <c r="R142" i="34"/>
  <c r="Q165" i="34"/>
  <c r="Q48" i="34"/>
  <c r="Q168" i="34"/>
  <c r="Q170" i="34"/>
  <c r="I40" i="34"/>
  <c r="R405" i="34"/>
  <c r="Q82" i="34"/>
  <c r="Q84" i="34"/>
  <c r="Q425" i="34"/>
  <c r="R214" i="34"/>
  <c r="Q88" i="34"/>
  <c r="R90" i="34"/>
  <c r="R91" i="34"/>
  <c r="R222" i="34"/>
  <c r="R228" i="34"/>
  <c r="Q229" i="34"/>
  <c r="R430" i="34"/>
  <c r="Q242" i="34"/>
  <c r="R255" i="34"/>
  <c r="R257" i="34"/>
  <c r="Q259" i="34"/>
  <c r="Q261" i="34"/>
  <c r="Q265" i="34"/>
  <c r="Q293" i="34"/>
  <c r="R315" i="34"/>
  <c r="R126" i="34"/>
  <c r="Q32" i="34"/>
  <c r="Q336" i="34"/>
  <c r="R128" i="34"/>
  <c r="R467" i="34"/>
  <c r="R469" i="34"/>
  <c r="R371" i="34"/>
  <c r="Q143" i="34"/>
  <c r="R162" i="34"/>
  <c r="Q173" i="34"/>
  <c r="R395" i="34"/>
  <c r="R175" i="34"/>
  <c r="R10" i="34"/>
  <c r="P40" i="34"/>
  <c r="R12" i="34"/>
  <c r="R196" i="34"/>
  <c r="Q198" i="34"/>
  <c r="R205" i="34"/>
  <c r="Q75" i="34"/>
  <c r="Q417" i="34"/>
  <c r="R421" i="34"/>
  <c r="R152" i="34"/>
  <c r="R482" i="34"/>
  <c r="Q21" i="34"/>
  <c r="Q24" i="34"/>
  <c r="Q241" i="34"/>
  <c r="R114" i="34"/>
  <c r="R117" i="34"/>
  <c r="R120" i="34"/>
  <c r="Q123" i="34"/>
  <c r="Q258" i="34"/>
  <c r="Q124" i="34"/>
  <c r="R331" i="34"/>
  <c r="R333" i="34"/>
  <c r="Q126" i="34"/>
  <c r="R334" i="34"/>
  <c r="R456" i="34"/>
  <c r="Q367" i="34"/>
  <c r="Q469" i="34"/>
  <c r="E16" i="32"/>
  <c r="E6" i="40" s="1"/>
  <c r="R42" i="34"/>
  <c r="R386" i="34"/>
  <c r="R169" i="34"/>
  <c r="R50" i="34"/>
  <c r="R172" i="34"/>
  <c r="R394" i="34"/>
  <c r="Q174" i="34"/>
  <c r="R56" i="34"/>
  <c r="R397" i="34"/>
  <c r="Q60" i="34"/>
  <c r="R61" i="34"/>
  <c r="R178" i="34"/>
  <c r="Q63" i="34"/>
  <c r="R179" i="34"/>
  <c r="R181" i="34"/>
  <c r="Q183" i="34"/>
  <c r="R185" i="34"/>
  <c r="R187" i="34"/>
  <c r="Q188" i="34"/>
  <c r="R189" i="34"/>
  <c r="R65" i="34"/>
  <c r="Q191" i="34"/>
  <c r="R66" i="34"/>
  <c r="R390" i="34"/>
  <c r="Q56" i="34"/>
  <c r="R57" i="34"/>
  <c r="R59" i="34"/>
  <c r="R398" i="34"/>
  <c r="Q179" i="34"/>
  <c r="R399" i="34"/>
  <c r="R400" i="34"/>
  <c r="Q185" i="34"/>
  <c r="R401" i="34"/>
  <c r="R402" i="34"/>
  <c r="Q189" i="34"/>
  <c r="Q45" i="34"/>
  <c r="Q480" i="34"/>
  <c r="R55" i="34"/>
  <c r="R396" i="34"/>
  <c r="Q57" i="34"/>
  <c r="R58" i="34"/>
  <c r="R184" i="34"/>
  <c r="Q401" i="34"/>
  <c r="R64" i="34"/>
  <c r="R11" i="34"/>
  <c r="Q12" i="34"/>
  <c r="R403" i="34"/>
  <c r="R67" i="34"/>
  <c r="R193" i="34"/>
  <c r="Q91" i="34"/>
  <c r="Q94" i="34"/>
  <c r="R240" i="34"/>
  <c r="R442" i="34"/>
  <c r="R246" i="34"/>
  <c r="R116" i="34"/>
  <c r="Q117" i="34"/>
  <c r="R448" i="34"/>
  <c r="R273" i="34"/>
  <c r="R293" i="34"/>
  <c r="Q296" i="34"/>
  <c r="Q299" i="34"/>
  <c r="Q300" i="34"/>
  <c r="Q301" i="34"/>
  <c r="Q302" i="34"/>
  <c r="Q303" i="34"/>
  <c r="Q304" i="34"/>
  <c r="Q305" i="34"/>
  <c r="Q306" i="34"/>
  <c r="Q307" i="34"/>
  <c r="Q308" i="34"/>
  <c r="Q309" i="34"/>
  <c r="Q310" i="34"/>
  <c r="Q311" i="34"/>
  <c r="Q312" i="34"/>
  <c r="Q313" i="34"/>
  <c r="Q316" i="34"/>
  <c r="Q317" i="34"/>
  <c r="Q318" i="34"/>
  <c r="Q319" i="34"/>
  <c r="Q320" i="34"/>
  <c r="Q321" i="34"/>
  <c r="Q322" i="34"/>
  <c r="Q323" i="34"/>
  <c r="Q324" i="34"/>
  <c r="Q325" i="34"/>
  <c r="Q326" i="34"/>
  <c r="Q327" i="34"/>
  <c r="Q328" i="34"/>
  <c r="Q329" i="34"/>
  <c r="Q330" i="34"/>
  <c r="Q331" i="34"/>
  <c r="Q332" i="34"/>
  <c r="Q456" i="34"/>
  <c r="Q337" i="34"/>
  <c r="Q457" i="34"/>
  <c r="Q361" i="34"/>
  <c r="R364" i="34"/>
  <c r="Q365" i="34"/>
  <c r="R366" i="34"/>
  <c r="Q137" i="34"/>
  <c r="R367" i="34"/>
  <c r="Q467" i="34"/>
  <c r="R153" i="34"/>
  <c r="Q468" i="34"/>
  <c r="R139" i="34"/>
  <c r="Q369" i="34"/>
  <c r="R370" i="34"/>
  <c r="Q371" i="34"/>
  <c r="R470" i="34"/>
  <c r="Q373" i="34"/>
  <c r="R192" i="34"/>
  <c r="Q193" i="34"/>
  <c r="R208" i="34"/>
  <c r="Q419" i="34"/>
  <c r="R209" i="34"/>
  <c r="Q83" i="34"/>
  <c r="R84" i="34"/>
  <c r="Q155" i="34"/>
  <c r="R427" i="34"/>
  <c r="Q214" i="34"/>
  <c r="Q215" i="34"/>
  <c r="R20" i="34"/>
  <c r="Q217" i="34"/>
  <c r="Q218" i="34"/>
  <c r="R93" i="34"/>
  <c r="R98" i="34"/>
  <c r="Q230" i="34"/>
  <c r="Q240" i="34"/>
  <c r="R26" i="34"/>
  <c r="Q110" i="34"/>
  <c r="Q445" i="34"/>
  <c r="Q116" i="34"/>
  <c r="R248" i="34"/>
  <c r="Q448" i="34"/>
  <c r="Q121" i="34"/>
  <c r="Q451" i="34"/>
  <c r="Q122" i="34"/>
  <c r="Q254" i="34"/>
  <c r="Q452" i="34"/>
  <c r="Q255" i="34"/>
  <c r="Q453" i="34"/>
  <c r="R363" i="34"/>
  <c r="Q364" i="34"/>
  <c r="Q366" i="34"/>
  <c r="R466" i="34"/>
  <c r="R38" i="34"/>
  <c r="Q139" i="34"/>
  <c r="R140" i="34"/>
  <c r="Q370" i="34"/>
  <c r="Q470" i="34"/>
  <c r="Q66" i="34"/>
  <c r="R68" i="34"/>
  <c r="Q194" i="34"/>
  <c r="Q197" i="34"/>
  <c r="Q407" i="34"/>
  <c r="Q408" i="34"/>
  <c r="Q13" i="34"/>
  <c r="Q74" i="34"/>
  <c r="R78" i="34"/>
  <c r="Q209" i="34"/>
  <c r="Q81" i="34"/>
  <c r="R83" i="34"/>
  <c r="Q211" i="34"/>
  <c r="R17" i="34"/>
  <c r="R85" i="34"/>
  <c r="Q427" i="34"/>
  <c r="R86" i="34"/>
  <c r="R216" i="34"/>
  <c r="Q20" i="34"/>
  <c r="R21" i="34"/>
  <c r="Q224" i="34"/>
  <c r="Q96" i="34"/>
  <c r="R478" i="34"/>
  <c r="Q28" i="34"/>
  <c r="R446" i="34"/>
  <c r="Q114" i="34"/>
  <c r="R264" i="34"/>
  <c r="Q269" i="34"/>
  <c r="Q292" i="34"/>
  <c r="R362" i="34"/>
  <c r="Q363" i="34"/>
  <c r="R136" i="34"/>
  <c r="Q465" i="34"/>
  <c r="Q466" i="34"/>
  <c r="Q140" i="34"/>
  <c r="R372" i="34"/>
  <c r="Q141" i="34"/>
  <c r="R406" i="34"/>
  <c r="Q410" i="34"/>
  <c r="R75" i="34"/>
  <c r="Q78" i="34"/>
  <c r="R79" i="34"/>
  <c r="R420" i="34"/>
  <c r="R81" i="34"/>
  <c r="Q422" i="34"/>
  <c r="R211" i="34"/>
  <c r="R425" i="34"/>
  <c r="Q17" i="34"/>
  <c r="R426" i="34"/>
  <c r="Q85" i="34"/>
  <c r="R87" i="34"/>
  <c r="R88" i="34"/>
  <c r="Q216" i="34"/>
  <c r="R227" i="34"/>
  <c r="Q228" i="34"/>
  <c r="Q231" i="34"/>
  <c r="R241" i="34"/>
  <c r="Q25" i="34"/>
  <c r="R242" i="34"/>
  <c r="Q444" i="34"/>
  <c r="R244" i="34"/>
  <c r="Q446" i="34"/>
  <c r="Q447" i="34"/>
  <c r="R249" i="34"/>
  <c r="Q30" i="34"/>
  <c r="R269" i="34"/>
  <c r="Q297" i="34"/>
  <c r="R411" i="34"/>
  <c r="Q411" i="34"/>
  <c r="R71" i="34"/>
  <c r="Q71" i="34"/>
  <c r="R201" i="34"/>
  <c r="Q201" i="34"/>
  <c r="R202" i="34"/>
  <c r="Q202" i="34"/>
  <c r="R413" i="34"/>
  <c r="Q413" i="34"/>
  <c r="R414" i="34"/>
  <c r="Q414" i="34"/>
  <c r="R18" i="34"/>
  <c r="Q18" i="34"/>
  <c r="R89" i="34"/>
  <c r="Q89" i="34"/>
  <c r="Q221" i="34"/>
  <c r="R221" i="34"/>
  <c r="Q226" i="34"/>
  <c r="R226" i="34"/>
  <c r="Q429" i="34"/>
  <c r="R429" i="34"/>
  <c r="R130" i="34"/>
  <c r="Q130" i="34"/>
  <c r="R338" i="34"/>
  <c r="Q338" i="34"/>
  <c r="R460" i="34"/>
  <c r="Q460" i="34"/>
  <c r="R131" i="34"/>
  <c r="Q131" i="34"/>
  <c r="R462" i="34"/>
  <c r="Q462" i="34"/>
  <c r="R133" i="34"/>
  <c r="Q133" i="34"/>
  <c r="R340" i="34"/>
  <c r="Q340" i="34"/>
  <c r="R463" i="34"/>
  <c r="Q463" i="34"/>
  <c r="R342" i="34"/>
  <c r="Q342" i="34"/>
  <c r="R344" i="34"/>
  <c r="Q344" i="34"/>
  <c r="R346" i="34"/>
  <c r="Q346" i="34"/>
  <c r="R157" i="34"/>
  <c r="Q157" i="34"/>
  <c r="R377" i="34"/>
  <c r="Q377" i="34"/>
  <c r="R158" i="34"/>
  <c r="Q158" i="34"/>
  <c r="R379" i="34"/>
  <c r="Q379" i="34"/>
  <c r="R381" i="34"/>
  <c r="Q381" i="34"/>
  <c r="R383" i="34"/>
  <c r="Q383" i="34"/>
  <c r="R159" i="34"/>
  <c r="Q159" i="34"/>
  <c r="R145" i="34"/>
  <c r="Q145" i="34"/>
  <c r="R473" i="34"/>
  <c r="Q473" i="34"/>
  <c r="R147" i="34"/>
  <c r="Q147" i="34"/>
  <c r="R475" i="34"/>
  <c r="Q475" i="34"/>
  <c r="R149" i="34"/>
  <c r="Q149" i="34"/>
  <c r="R476" i="34"/>
  <c r="Q476" i="34"/>
  <c r="R486" i="34"/>
  <c r="Q486" i="34"/>
  <c r="R41" i="34"/>
  <c r="Q162" i="34"/>
  <c r="R43" i="34"/>
  <c r="Q386" i="34"/>
  <c r="R45" i="34"/>
  <c r="Q164" i="34"/>
  <c r="R47" i="34"/>
  <c r="Q387" i="34"/>
  <c r="R167" i="34"/>
  <c r="Q49" i="34"/>
  <c r="R388" i="34"/>
  <c r="Q50" i="34"/>
  <c r="R480" i="34"/>
  <c r="Q390" i="34"/>
  <c r="R170" i="34"/>
  <c r="Q391" i="34"/>
  <c r="R53" i="34"/>
  <c r="Q54" i="34"/>
  <c r="R173" i="34"/>
  <c r="Q394" i="34"/>
  <c r="Q396" i="34"/>
  <c r="Q397" i="34"/>
  <c r="Q176" i="34"/>
  <c r="Q178" i="34"/>
  <c r="Q150" i="34"/>
  <c r="Q181" i="34"/>
  <c r="Q184" i="34"/>
  <c r="Q187" i="34"/>
  <c r="Q11" i="34"/>
  <c r="Q65" i="34"/>
  <c r="Q405" i="34"/>
  <c r="Q192" i="34"/>
  <c r="Q203" i="34"/>
  <c r="R77" i="34"/>
  <c r="Q77" i="34"/>
  <c r="Q208" i="34"/>
  <c r="Q420" i="34"/>
  <c r="Q424" i="34"/>
  <c r="R213" i="34"/>
  <c r="Q213" i="34"/>
  <c r="R109" i="34"/>
  <c r="Q109" i="34"/>
  <c r="R243" i="34"/>
  <c r="Q243" i="34"/>
  <c r="R245" i="34"/>
  <c r="Q245" i="34"/>
  <c r="R29" i="34"/>
  <c r="Q29" i="34"/>
  <c r="R449" i="34"/>
  <c r="Q449" i="34"/>
  <c r="Q455" i="34"/>
  <c r="R455" i="34"/>
  <c r="Q275" i="34"/>
  <c r="R275" i="34"/>
  <c r="R199" i="34"/>
  <c r="Q199" i="34"/>
  <c r="R15" i="34"/>
  <c r="Q15" i="34"/>
  <c r="R73" i="34"/>
  <c r="Q73" i="34"/>
  <c r="R206" i="34"/>
  <c r="Q92" i="34"/>
  <c r="R92" i="34"/>
  <c r="Q483" i="34"/>
  <c r="R483" i="34"/>
  <c r="Q267" i="34"/>
  <c r="R267" i="34"/>
  <c r="Q272" i="34"/>
  <c r="R272" i="34"/>
  <c r="R409" i="34"/>
  <c r="R412" i="34"/>
  <c r="Q412" i="34"/>
  <c r="R200" i="34"/>
  <c r="Q200" i="34"/>
  <c r="R72" i="34"/>
  <c r="Q72" i="34"/>
  <c r="R19" i="34"/>
  <c r="Q19" i="34"/>
  <c r="Q431" i="34"/>
  <c r="R431" i="34"/>
  <c r="Q161" i="34"/>
  <c r="R385" i="34"/>
  <c r="Q42" i="34"/>
  <c r="R44" i="34"/>
  <c r="Q163" i="34"/>
  <c r="R165" i="34"/>
  <c r="Q46" i="34"/>
  <c r="R48" i="34"/>
  <c r="Q166" i="34"/>
  <c r="R168" i="34"/>
  <c r="Q169" i="34"/>
  <c r="R51" i="34"/>
  <c r="Q389" i="34"/>
  <c r="R481" i="34"/>
  <c r="Q52" i="34"/>
  <c r="R392" i="34"/>
  <c r="Q393" i="34"/>
  <c r="R171" i="34"/>
  <c r="Q172" i="34"/>
  <c r="Q395" i="34"/>
  <c r="Q175" i="34"/>
  <c r="Q59" i="34"/>
  <c r="Q177" i="34"/>
  <c r="Q62" i="34"/>
  <c r="Q180" i="34"/>
  <c r="Q400" i="34"/>
  <c r="Q186" i="34"/>
  <c r="Q402" i="34"/>
  <c r="Q190" i="34"/>
  <c r="Q404" i="34"/>
  <c r="Q67" i="34"/>
  <c r="Q69" i="34"/>
  <c r="R198" i="34"/>
  <c r="R417" i="34"/>
  <c r="R207" i="34"/>
  <c r="Q207" i="34"/>
  <c r="Q151" i="34"/>
  <c r="Q80" i="34"/>
  <c r="R210" i="34"/>
  <c r="Q86" i="34"/>
  <c r="R428" i="34"/>
  <c r="Q428" i="34"/>
  <c r="R441" i="34"/>
  <c r="Q441" i="34"/>
  <c r="R27" i="34"/>
  <c r="Q27" i="34"/>
  <c r="R112" i="34"/>
  <c r="Q112" i="34"/>
  <c r="R115" i="34"/>
  <c r="Q115" i="34"/>
  <c r="R119" i="34"/>
  <c r="Q119" i="34"/>
  <c r="Q454" i="34"/>
  <c r="R454" i="34"/>
  <c r="Q263" i="34"/>
  <c r="R263" i="34"/>
  <c r="R100" i="34"/>
  <c r="Q100" i="34"/>
  <c r="R433" i="34"/>
  <c r="Q433" i="34"/>
  <c r="R233" i="34"/>
  <c r="Q233" i="34"/>
  <c r="R101" i="34"/>
  <c r="Q101" i="34"/>
  <c r="R102" i="34"/>
  <c r="Q102" i="34"/>
  <c r="R436" i="34"/>
  <c r="Q436" i="34"/>
  <c r="R235" i="34"/>
  <c r="Q235" i="34"/>
  <c r="R439" i="34"/>
  <c r="Q439" i="34"/>
  <c r="R236" i="34"/>
  <c r="Q236" i="34"/>
  <c r="R440" i="34"/>
  <c r="Q440" i="34"/>
  <c r="R105" i="34"/>
  <c r="Q105" i="34"/>
  <c r="R107" i="34"/>
  <c r="Q107" i="34"/>
  <c r="R238" i="34"/>
  <c r="Q238" i="34"/>
  <c r="R350" i="34"/>
  <c r="Q350" i="34"/>
  <c r="R351" i="34"/>
  <c r="Q351" i="34"/>
  <c r="R353" i="34"/>
  <c r="Q353" i="34"/>
  <c r="R355" i="34"/>
  <c r="Q355" i="34"/>
  <c r="R135" i="34"/>
  <c r="Q135" i="34"/>
  <c r="R36" i="34"/>
  <c r="Q36" i="34"/>
  <c r="R464" i="34"/>
  <c r="Q464" i="34"/>
  <c r="R359" i="34"/>
  <c r="Q359" i="34"/>
  <c r="Q421" i="34"/>
  <c r="Q152" i="34"/>
  <c r="Q482" i="34"/>
  <c r="Q16" i="34"/>
  <c r="Q90" i="34"/>
  <c r="Q430" i="34"/>
  <c r="Q239" i="34"/>
  <c r="Q108" i="34"/>
  <c r="Q442" i="34"/>
  <c r="Q443" i="34"/>
  <c r="Q111" i="34"/>
  <c r="Q113" i="34"/>
  <c r="Q246" i="34"/>
  <c r="Q247" i="34"/>
  <c r="Q118" i="34"/>
  <c r="Q250" i="34"/>
  <c r="Q271" i="34"/>
  <c r="R271" i="34"/>
  <c r="R276" i="34"/>
  <c r="Q276" i="34"/>
  <c r="R278" i="34"/>
  <c r="Q278" i="34"/>
  <c r="R280" i="34"/>
  <c r="Q280" i="34"/>
  <c r="R282" i="34"/>
  <c r="Q282" i="34"/>
  <c r="R284" i="34"/>
  <c r="Q284" i="34"/>
  <c r="R286" i="34"/>
  <c r="Q286" i="34"/>
  <c r="R288" i="34"/>
  <c r="Q288" i="34"/>
  <c r="R290" i="34"/>
  <c r="Q290" i="34"/>
  <c r="Q295" i="34"/>
  <c r="R220" i="34"/>
  <c r="R223" i="34"/>
  <c r="R225" i="34"/>
  <c r="R95" i="34"/>
  <c r="R97" i="34"/>
  <c r="R230" i="34"/>
  <c r="R99" i="34"/>
  <c r="Q99" i="34"/>
  <c r="R232" i="34"/>
  <c r="Q232" i="34"/>
  <c r="R434" i="34"/>
  <c r="Q434" i="34"/>
  <c r="R22" i="34"/>
  <c r="Q22" i="34"/>
  <c r="R435" i="34"/>
  <c r="Q435" i="34"/>
  <c r="R234" i="34"/>
  <c r="Q234" i="34"/>
  <c r="R437" i="34"/>
  <c r="Q437" i="34"/>
  <c r="R438" i="34"/>
  <c r="Q438" i="34"/>
  <c r="R103" i="34"/>
  <c r="Q103" i="34"/>
  <c r="R23" i="34"/>
  <c r="Q23" i="34"/>
  <c r="R104" i="34"/>
  <c r="Q104" i="34"/>
  <c r="R106" i="34"/>
  <c r="Q106" i="34"/>
  <c r="R237" i="34"/>
  <c r="Q237" i="34"/>
  <c r="R258" i="34"/>
  <c r="R260" i="34"/>
  <c r="R262" i="34"/>
  <c r="R294" i="34"/>
  <c r="Q294" i="34"/>
  <c r="Q270" i="34"/>
  <c r="Q274" i="34"/>
  <c r="R277" i="34"/>
  <c r="Q277" i="34"/>
  <c r="R279" i="34"/>
  <c r="Q279" i="34"/>
  <c r="R281" i="34"/>
  <c r="Q281" i="34"/>
  <c r="R283" i="34"/>
  <c r="Q283" i="34"/>
  <c r="R285" i="34"/>
  <c r="Q285" i="34"/>
  <c r="R287" i="34"/>
  <c r="Q287" i="34"/>
  <c r="R289" i="34"/>
  <c r="Q289" i="34"/>
  <c r="R291" i="34"/>
  <c r="Q291" i="34"/>
  <c r="R129" i="34"/>
  <c r="Q129" i="34"/>
  <c r="R459" i="34"/>
  <c r="Q459" i="34"/>
  <c r="R34" i="34"/>
  <c r="Q34" i="34"/>
  <c r="R461" i="34"/>
  <c r="Q461" i="34"/>
  <c r="R484" i="34"/>
  <c r="Q484" i="34"/>
  <c r="R132" i="34"/>
  <c r="Q132" i="34"/>
  <c r="R339" i="34"/>
  <c r="Q339" i="34"/>
  <c r="R341" i="34"/>
  <c r="Q341" i="34"/>
  <c r="R156" i="34"/>
  <c r="Q156" i="34"/>
  <c r="R343" i="34"/>
  <c r="Q343" i="34"/>
  <c r="R345" i="34"/>
  <c r="Q345" i="34"/>
  <c r="R347" i="34"/>
  <c r="Q347" i="34"/>
  <c r="R376" i="34"/>
  <c r="Q376" i="34"/>
  <c r="R144" i="34"/>
  <c r="Q144" i="34"/>
  <c r="R378" i="34"/>
  <c r="Q378" i="34"/>
  <c r="R380" i="34"/>
  <c r="Q380" i="34"/>
  <c r="R382" i="34"/>
  <c r="Q382" i="34"/>
  <c r="R154" i="34"/>
  <c r="Q154" i="34"/>
  <c r="R472" i="34"/>
  <c r="Q472" i="34"/>
  <c r="R146" i="34"/>
  <c r="Q146" i="34"/>
  <c r="R474" i="34"/>
  <c r="Q474" i="34"/>
  <c r="R384" i="34"/>
  <c r="Q384" i="34"/>
  <c r="R148" i="34"/>
  <c r="Q148" i="34"/>
  <c r="R160" i="34"/>
  <c r="Q160" i="34"/>
  <c r="R477" i="34"/>
  <c r="Q477" i="34"/>
  <c r="R487" i="34"/>
  <c r="Q487" i="34"/>
  <c r="R349" i="34"/>
  <c r="Q349" i="34"/>
  <c r="R35" i="34"/>
  <c r="Q35" i="34"/>
  <c r="R352" i="34"/>
  <c r="Q352" i="34"/>
  <c r="R354" i="34"/>
  <c r="Q354" i="34"/>
  <c r="R134" i="34"/>
  <c r="Q134" i="34"/>
  <c r="R356" i="34"/>
  <c r="Q356" i="34"/>
  <c r="R357" i="34"/>
  <c r="Q357" i="34"/>
  <c r="R358" i="34"/>
  <c r="Q358" i="34"/>
  <c r="R360" i="34"/>
  <c r="Q360" i="34"/>
  <c r="E59" i="40" l="1"/>
  <c r="O69" i="32"/>
  <c r="O61" i="32"/>
  <c r="P19" i="33"/>
  <c r="P16" i="33"/>
  <c r="P14" i="33"/>
  <c r="P13" i="33"/>
  <c r="P12" i="33"/>
  <c r="P11" i="33"/>
  <c r="P10" i="33"/>
  <c r="P9" i="33"/>
  <c r="P8" i="33"/>
  <c r="P7" i="33"/>
  <c r="P6" i="33"/>
  <c r="K19" i="33" l="1"/>
  <c r="Q19" i="33" s="1"/>
  <c r="K16" i="33"/>
  <c r="Q16" i="33" s="1"/>
  <c r="K14" i="33"/>
  <c r="Q14" i="33" s="1"/>
  <c r="K13" i="33"/>
  <c r="Q13" i="33" s="1"/>
  <c r="K12" i="33"/>
  <c r="Q12" i="33" s="1"/>
  <c r="K11" i="33"/>
  <c r="Q11" i="33" s="1"/>
  <c r="K10" i="33"/>
  <c r="Q10" i="33" s="1"/>
  <c r="K9" i="33"/>
  <c r="Q9" i="33" s="1"/>
  <c r="K8" i="33"/>
  <c r="Q8" i="33" s="1"/>
  <c r="K7" i="33"/>
  <c r="Q7" i="33" s="1"/>
  <c r="K6" i="33"/>
  <c r="Q6" i="33" s="1"/>
  <c r="F19" i="33" l="1"/>
  <c r="F16" i="33"/>
  <c r="F14" i="33"/>
  <c r="F13" i="33"/>
  <c r="F12" i="33"/>
  <c r="F11" i="33"/>
  <c r="F10" i="33"/>
  <c r="F9" i="33"/>
  <c r="F8" i="33"/>
  <c r="F7" i="33"/>
  <c r="F6" i="33" l="1"/>
  <c r="E40" i="25"/>
  <c r="O21" i="33"/>
  <c r="N21" i="33"/>
  <c r="M21" i="33"/>
  <c r="L21" i="33"/>
  <c r="J21" i="33"/>
  <c r="I21" i="33"/>
  <c r="H21" i="33"/>
  <c r="G21" i="33"/>
  <c r="E21" i="33"/>
  <c r="D21" i="33"/>
  <c r="C21" i="33"/>
  <c r="B21" i="33"/>
  <c r="O20" i="33"/>
  <c r="N20" i="33"/>
  <c r="M20" i="33"/>
  <c r="L20" i="33"/>
  <c r="J20" i="33"/>
  <c r="I20" i="33"/>
  <c r="K20" i="33" s="1"/>
  <c r="H20" i="33"/>
  <c r="G20" i="33"/>
  <c r="E20" i="33"/>
  <c r="D20" i="33"/>
  <c r="C20" i="33"/>
  <c r="B20" i="33"/>
  <c r="Q21" i="33" l="1"/>
  <c r="F20" i="33"/>
  <c r="F21" i="33"/>
  <c r="P20" i="33"/>
  <c r="Q20" i="33" s="1"/>
  <c r="F40" i="25"/>
  <c r="F39" i="25"/>
  <c r="F38" i="25"/>
  <c r="F37" i="25"/>
  <c r="F36" i="25"/>
  <c r="H39" i="25"/>
  <c r="H38" i="25"/>
  <c r="H37" i="25"/>
  <c r="H36" i="25"/>
  <c r="O716" i="32" l="1"/>
  <c r="O717" i="32"/>
  <c r="O721" i="32"/>
  <c r="O661" i="32"/>
  <c r="O625" i="32"/>
  <c r="O631" i="32"/>
  <c r="O651" i="32"/>
  <c r="O621" i="32"/>
  <c r="O626" i="32"/>
  <c r="O632" i="32"/>
  <c r="O653" i="32"/>
  <c r="O620" i="32"/>
  <c r="O623" i="32"/>
  <c r="O630" i="32"/>
  <c r="O622" i="32"/>
  <c r="O619" i="32"/>
  <c r="O629" i="32"/>
  <c r="O598" i="32"/>
  <c r="O600" i="32"/>
  <c r="O570" i="32"/>
  <c r="O573" i="32"/>
  <c r="O582" i="32"/>
  <c r="O596" i="32"/>
  <c r="O599" i="32"/>
  <c r="O601" i="32"/>
  <c r="O360" i="32"/>
  <c r="O580" i="32"/>
  <c r="O587" i="32"/>
  <c r="O602" i="32"/>
  <c r="O574" i="32"/>
  <c r="O494" i="32"/>
  <c r="O544" i="32"/>
  <c r="O546" i="32"/>
  <c r="O568" i="32"/>
  <c r="O578" i="32"/>
  <c r="O585" i="32"/>
  <c r="O586" i="32"/>
  <c r="O569" i="32"/>
  <c r="O576" i="32"/>
  <c r="O571" i="32"/>
  <c r="O577" i="32"/>
  <c r="O581" i="32"/>
  <c r="O548" i="32"/>
  <c r="O542" i="32"/>
  <c r="O545" i="32"/>
  <c r="O549" i="32"/>
  <c r="O432" i="32"/>
  <c r="O437" i="32"/>
  <c r="O441" i="32"/>
  <c r="O459" i="32"/>
  <c r="O461" i="32"/>
  <c r="O496" i="32"/>
  <c r="O422" i="32"/>
  <c r="O423" i="32"/>
  <c r="O428" i="32"/>
  <c r="O431" i="32"/>
  <c r="O458" i="32"/>
  <c r="O421" i="32"/>
  <c r="O425" i="32"/>
  <c r="O460" i="32"/>
  <c r="O439" i="32"/>
  <c r="O262" i="32"/>
  <c r="O271" i="32"/>
  <c r="O436" i="32"/>
  <c r="O440" i="32"/>
  <c r="O419" i="32"/>
  <c r="O427" i="32"/>
  <c r="O434" i="32"/>
  <c r="O429" i="32"/>
  <c r="O430" i="32"/>
  <c r="O438" i="32"/>
  <c r="O420" i="32"/>
  <c r="O426" i="32"/>
  <c r="O435" i="32"/>
  <c r="O365" i="32"/>
  <c r="O369" i="32"/>
  <c r="O349" i="32"/>
  <c r="O351" i="32"/>
  <c r="O367" i="32"/>
  <c r="O357" i="32"/>
  <c r="O359" i="32"/>
  <c r="O347" i="32"/>
  <c r="O348" i="32"/>
  <c r="O354" i="32"/>
  <c r="O361" i="32"/>
  <c r="O363" i="32"/>
  <c r="O371" i="32"/>
  <c r="O350" i="32"/>
  <c r="O352" i="32"/>
  <c r="O358" i="32"/>
  <c r="O366" i="32"/>
  <c r="O368" i="32"/>
  <c r="O379" i="32"/>
  <c r="O353" i="32"/>
  <c r="O355" i="32"/>
  <c r="O370" i="32"/>
  <c r="O268" i="32"/>
  <c r="O277" i="32"/>
  <c r="O279" i="32"/>
  <c r="O294" i="32"/>
  <c r="O296" i="32"/>
  <c r="O283" i="32"/>
  <c r="O289" i="32"/>
  <c r="O264" i="32"/>
  <c r="O269" i="32"/>
  <c r="O274" i="32"/>
  <c r="O267" i="32"/>
  <c r="O284" i="32"/>
  <c r="O286" i="32"/>
  <c r="O263" i="32"/>
  <c r="O299" i="32"/>
  <c r="O266" i="32"/>
  <c r="O278" i="32"/>
  <c r="O285" i="32"/>
  <c r="O295" i="32"/>
  <c r="O265" i="32"/>
  <c r="O270" i="32"/>
  <c r="O276" i="32"/>
  <c r="O281" i="32"/>
  <c r="O292" i="32"/>
  <c r="O275" i="32"/>
  <c r="O282" i="32"/>
  <c r="O293" i="32"/>
  <c r="O298" i="32"/>
  <c r="O301" i="32"/>
  <c r="O205" i="32" l="1"/>
  <c r="O210" i="32"/>
  <c r="O227" i="32"/>
  <c r="O228" i="32"/>
  <c r="O206" i="32"/>
  <c r="O217" i="32"/>
  <c r="O209" i="32"/>
  <c r="O202" i="32"/>
  <c r="O215" i="32"/>
  <c r="O131" i="32"/>
  <c r="O136" i="32"/>
  <c r="O182" i="32"/>
  <c r="O204" i="32"/>
  <c r="O212" i="32"/>
  <c r="O219" i="32"/>
  <c r="O208" i="32"/>
  <c r="O214" i="32"/>
  <c r="O216" i="32"/>
  <c r="O203" i="32"/>
  <c r="O211" i="32"/>
  <c r="O218" i="32"/>
  <c r="O153" i="32"/>
  <c r="O156" i="32"/>
  <c r="O183" i="32"/>
  <c r="O185" i="32"/>
  <c r="O41" i="32"/>
  <c r="O44" i="32"/>
  <c r="O184" i="32"/>
  <c r="O181" i="32"/>
  <c r="O161" i="32"/>
  <c r="O163" i="32"/>
  <c r="O160" i="32"/>
  <c r="O103" i="32"/>
  <c r="O154" i="32"/>
  <c r="O162" i="32"/>
  <c r="O158" i="32"/>
  <c r="O159" i="32"/>
  <c r="O132" i="32"/>
  <c r="O134" i="32"/>
  <c r="O123" i="32"/>
  <c r="O127" i="32"/>
  <c r="O140" i="32"/>
  <c r="O125" i="32"/>
  <c r="O57" i="32"/>
  <c r="O58" i="32"/>
  <c r="O100" i="32"/>
  <c r="O142" i="32"/>
  <c r="O122" i="32"/>
  <c r="O129" i="32"/>
  <c r="O137" i="32"/>
  <c r="O139" i="32"/>
  <c r="O124" i="32"/>
  <c r="O126" i="32"/>
  <c r="O133" i="32"/>
  <c r="O141" i="32"/>
  <c r="O121" i="32"/>
  <c r="O128" i="32"/>
  <c r="O130" i="32"/>
  <c r="O138" i="32"/>
  <c r="O101" i="32"/>
  <c r="O104" i="32"/>
  <c r="O96" i="32"/>
  <c r="O102" i="32"/>
  <c r="O97" i="32"/>
  <c r="O71" i="32"/>
  <c r="O68" i="32"/>
  <c r="O70" i="32"/>
  <c r="O43" i="32"/>
  <c r="O45" i="32"/>
  <c r="O47" i="32"/>
  <c r="O42" i="32"/>
  <c r="O46" i="32"/>
  <c r="O34" i="32"/>
  <c r="O33" i="32"/>
  <c r="O14" i="32"/>
  <c r="O13" i="32"/>
  <c r="I71" i="28" l="1"/>
  <c r="I70" i="28"/>
  <c r="D40" i="29"/>
  <c r="D39" i="29"/>
  <c r="P27" i="29" l="1"/>
  <c r="P25" i="29"/>
  <c r="P26" i="29"/>
  <c r="P28" i="29"/>
  <c r="P29" i="29"/>
  <c r="P30" i="29"/>
  <c r="P31" i="29"/>
  <c r="P32" i="29"/>
  <c r="P33" i="29"/>
  <c r="P35" i="29"/>
  <c r="P37" i="29"/>
  <c r="P38" i="29"/>
  <c r="G40" i="25"/>
  <c r="H40" i="25" s="1"/>
  <c r="N727" i="32" l="1"/>
  <c r="N705" i="32"/>
  <c r="N689" i="32"/>
  <c r="N673" i="32"/>
  <c r="N248" i="32"/>
  <c r="N83" i="32"/>
  <c r="I727" i="32"/>
  <c r="I705" i="32"/>
  <c r="I689" i="32"/>
  <c r="I673" i="32"/>
  <c r="I248" i="32"/>
  <c r="P16" i="29" l="1"/>
  <c r="G57" i="28"/>
  <c r="P71" i="28"/>
  <c r="P70" i="28"/>
  <c r="J40" i="29" l="1"/>
  <c r="I40" i="29"/>
  <c r="H40" i="29"/>
  <c r="G40" i="29"/>
  <c r="J39" i="29"/>
  <c r="I39" i="29"/>
  <c r="H39" i="29"/>
  <c r="G39" i="29"/>
  <c r="K38" i="29"/>
  <c r="K37" i="29"/>
  <c r="K35" i="29"/>
  <c r="K33" i="29"/>
  <c r="K32" i="29"/>
  <c r="K31" i="29"/>
  <c r="K30" i="29"/>
  <c r="K29" i="29"/>
  <c r="K28" i="29"/>
  <c r="K27" i="29"/>
  <c r="K26" i="29"/>
  <c r="K25" i="29"/>
  <c r="E59" i="29"/>
  <c r="D59" i="29"/>
  <c r="C59" i="29"/>
  <c r="B59" i="29"/>
  <c r="E58" i="29"/>
  <c r="D58" i="29"/>
  <c r="C58" i="29"/>
  <c r="B58" i="29"/>
  <c r="F57" i="29"/>
  <c r="F56" i="29"/>
  <c r="F54" i="29"/>
  <c r="F52" i="29"/>
  <c r="F51" i="29"/>
  <c r="F50" i="29"/>
  <c r="F49" i="29"/>
  <c r="F48" i="29"/>
  <c r="F47" i="29"/>
  <c r="F46" i="29"/>
  <c r="F45" i="29"/>
  <c r="F44" i="29"/>
  <c r="K39" i="29" l="1"/>
  <c r="K40" i="29"/>
  <c r="F58" i="29"/>
  <c r="F59" i="29"/>
  <c r="H32" i="25"/>
  <c r="J340" i="32" l="1"/>
  <c r="J101" i="40" l="1"/>
  <c r="N484" i="32"/>
  <c r="I484" i="32"/>
  <c r="N483" i="32"/>
  <c r="I483" i="32"/>
  <c r="N482" i="32"/>
  <c r="I482" i="32"/>
  <c r="N481" i="32"/>
  <c r="I481" i="32"/>
  <c r="O483" i="32" l="1"/>
  <c r="O481" i="32"/>
  <c r="O482" i="32"/>
  <c r="O484" i="32"/>
  <c r="N515" i="32"/>
  <c r="I515" i="32"/>
  <c r="O701" i="32" l="1"/>
  <c r="O714" i="32"/>
  <c r="O169" i="40" s="1"/>
  <c r="O332" i="32"/>
  <c r="O336" i="32"/>
  <c r="O572" i="32"/>
  <c r="O700" i="32"/>
  <c r="O702" i="32"/>
  <c r="O515" i="32"/>
  <c r="O260" i="32"/>
  <c r="O258" i="32"/>
  <c r="O304" i="32"/>
  <c r="O306" i="32"/>
  <c r="O257" i="32"/>
  <c r="O334" i="32"/>
  <c r="O303" i="32"/>
  <c r="O305" i="32"/>
  <c r="O307" i="32"/>
  <c r="O170" i="32"/>
  <c r="O309" i="32"/>
  <c r="O331" i="32"/>
  <c r="O259" i="32"/>
  <c r="O333" i="32"/>
  <c r="O335" i="32"/>
  <c r="O261" i="32"/>
  <c r="O302" i="32"/>
  <c r="O337" i="32"/>
  <c r="B40" i="25" l="1"/>
  <c r="G32" i="25"/>
  <c r="E40" i="29" l="1"/>
  <c r="F40" i="29" s="1"/>
  <c r="C40" i="29"/>
  <c r="B40" i="29"/>
  <c r="E39" i="29"/>
  <c r="F39" i="29" s="1"/>
  <c r="C39" i="29"/>
  <c r="B39" i="29"/>
  <c r="F38" i="29"/>
  <c r="F37" i="29"/>
  <c r="F35" i="29"/>
  <c r="F33" i="29"/>
  <c r="F32" i="29"/>
  <c r="F31" i="29"/>
  <c r="F30" i="29"/>
  <c r="F29" i="29"/>
  <c r="F28" i="29"/>
  <c r="F27" i="29"/>
  <c r="F26" i="29"/>
  <c r="F25" i="29"/>
  <c r="E245" i="32" l="1"/>
  <c r="E247" i="32" s="1"/>
  <c r="E38" i="40" s="1"/>
  <c r="N243" i="32"/>
  <c r="I243" i="32"/>
  <c r="N242" i="32"/>
  <c r="I242" i="32"/>
  <c r="N241" i="32"/>
  <c r="I241" i="32"/>
  <c r="N240" i="32"/>
  <c r="I240" i="32"/>
  <c r="N239" i="32"/>
  <c r="I239" i="32"/>
  <c r="N238" i="32"/>
  <c r="I238" i="32"/>
  <c r="N237" i="32"/>
  <c r="I237" i="32"/>
  <c r="M487" i="32"/>
  <c r="L487" i="32"/>
  <c r="K487" i="32"/>
  <c r="J487" i="32"/>
  <c r="H487" i="32"/>
  <c r="G487" i="32"/>
  <c r="F487" i="32"/>
  <c r="E487" i="32"/>
  <c r="N485" i="32"/>
  <c r="I485" i="32"/>
  <c r="N480" i="32"/>
  <c r="I480" i="32"/>
  <c r="F194" i="32"/>
  <c r="F34" i="40" s="1"/>
  <c r="G194" i="32"/>
  <c r="G34" i="40" s="1"/>
  <c r="H194" i="32"/>
  <c r="H34" i="40" s="1"/>
  <c r="J194" i="32"/>
  <c r="J34" i="40" s="1"/>
  <c r="K194" i="32"/>
  <c r="K34" i="40" s="1"/>
  <c r="L194" i="32"/>
  <c r="L34" i="40" s="1"/>
  <c r="M194" i="32"/>
  <c r="M34" i="40" s="1"/>
  <c r="E46" i="40" l="1"/>
  <c r="E47" i="40"/>
  <c r="E44" i="40"/>
  <c r="E48" i="40"/>
  <c r="E45" i="40"/>
  <c r="E43" i="40"/>
  <c r="O237" i="32"/>
  <c r="O239" i="32"/>
  <c r="O241" i="32"/>
  <c r="O243" i="32"/>
  <c r="O685" i="32"/>
  <c r="O238" i="32"/>
  <c r="O240" i="32"/>
  <c r="O242" i="32"/>
  <c r="O633" i="32"/>
  <c r="O229" i="32"/>
  <c r="O464" i="32"/>
  <c r="N487" i="32"/>
  <c r="O485" i="32"/>
  <c r="I487" i="32"/>
  <c r="O480" i="32"/>
  <c r="O417" i="32"/>
  <c r="O418" i="32"/>
  <c r="O416" i="32"/>
  <c r="O465" i="32"/>
  <c r="O466" i="32"/>
  <c r="O375" i="32"/>
  <c r="O376" i="32"/>
  <c r="O378" i="32"/>
  <c r="O380" i="32"/>
  <c r="O273" i="32"/>
  <c r="O683" i="32"/>
  <c r="O288" i="32"/>
  <c r="O338" i="32"/>
  <c r="E50" i="40" l="1"/>
  <c r="O487" i="32"/>
  <c r="O21" i="29" l="1"/>
  <c r="N21" i="29"/>
  <c r="M21" i="29"/>
  <c r="L21" i="29"/>
  <c r="O20" i="29"/>
  <c r="N20" i="29"/>
  <c r="P20" i="29" s="1"/>
  <c r="M20" i="29"/>
  <c r="L20" i="29"/>
  <c r="P19" i="29"/>
  <c r="P14" i="29"/>
  <c r="P13" i="29"/>
  <c r="P12" i="29"/>
  <c r="P11" i="29"/>
  <c r="P10" i="29"/>
  <c r="P9" i="29"/>
  <c r="P8" i="29"/>
  <c r="P7" i="29"/>
  <c r="P6" i="29"/>
  <c r="F32" i="25"/>
  <c r="P21" i="29" l="1"/>
  <c r="M734" i="32" l="1"/>
  <c r="L734" i="32"/>
  <c r="K734" i="32"/>
  <c r="H734" i="32"/>
  <c r="G734" i="32"/>
  <c r="F734" i="32"/>
  <c r="I729" i="32"/>
  <c r="M726" i="32"/>
  <c r="M172" i="40" s="1"/>
  <c r="M174" i="40" s="1"/>
  <c r="L726" i="32"/>
  <c r="L172" i="40" s="1"/>
  <c r="L174" i="40" s="1"/>
  <c r="K726" i="32"/>
  <c r="K172" i="40" s="1"/>
  <c r="K174" i="40" s="1"/>
  <c r="J726" i="32"/>
  <c r="J172" i="40" s="1"/>
  <c r="J174" i="40" s="1"/>
  <c r="H726" i="32"/>
  <c r="H172" i="40" s="1"/>
  <c r="H174" i="40" s="1"/>
  <c r="G726" i="32"/>
  <c r="G172" i="40" s="1"/>
  <c r="G174" i="40" s="1"/>
  <c r="F726" i="32"/>
  <c r="F172" i="40" s="1"/>
  <c r="F174" i="40" s="1"/>
  <c r="M704" i="32"/>
  <c r="L704" i="32"/>
  <c r="K704" i="32"/>
  <c r="J704" i="32"/>
  <c r="H704" i="32"/>
  <c r="G704" i="32"/>
  <c r="F704" i="32"/>
  <c r="M688" i="32"/>
  <c r="L688" i="32"/>
  <c r="K688" i="32"/>
  <c r="J688" i="32"/>
  <c r="H688" i="32"/>
  <c r="G688" i="32"/>
  <c r="F688" i="32"/>
  <c r="M670" i="32"/>
  <c r="M149" i="40" s="1"/>
  <c r="L670" i="32"/>
  <c r="L149" i="40" s="1"/>
  <c r="K670" i="32"/>
  <c r="K149" i="40" s="1"/>
  <c r="J670" i="32"/>
  <c r="J149" i="40" s="1"/>
  <c r="H670" i="32"/>
  <c r="H149" i="40" s="1"/>
  <c r="G670" i="32"/>
  <c r="G149" i="40" s="1"/>
  <c r="F670" i="32"/>
  <c r="F149" i="40" s="1"/>
  <c r="M663" i="32"/>
  <c r="M148" i="40" s="1"/>
  <c r="L663" i="32"/>
  <c r="L148" i="40" s="1"/>
  <c r="K663" i="32"/>
  <c r="K148" i="40" s="1"/>
  <c r="J663" i="32"/>
  <c r="J148" i="40" s="1"/>
  <c r="H663" i="32"/>
  <c r="H148" i="40" s="1"/>
  <c r="G663" i="32"/>
  <c r="G148" i="40" s="1"/>
  <c r="F663" i="32"/>
  <c r="F148" i="40" s="1"/>
  <c r="N663" i="32"/>
  <c r="N148" i="40" s="1"/>
  <c r="I663" i="32"/>
  <c r="I148" i="40" s="1"/>
  <c r="M655" i="32"/>
  <c r="M147" i="40" s="1"/>
  <c r="L655" i="32"/>
  <c r="L147" i="40" s="1"/>
  <c r="K655" i="32"/>
  <c r="K147" i="40" s="1"/>
  <c r="J655" i="32"/>
  <c r="J147" i="40" s="1"/>
  <c r="H655" i="32"/>
  <c r="H147" i="40" s="1"/>
  <c r="G655" i="32"/>
  <c r="G147" i="40" s="1"/>
  <c r="F655" i="32"/>
  <c r="F147" i="40" s="1"/>
  <c r="M644" i="32"/>
  <c r="M146" i="40" s="1"/>
  <c r="L644" i="32"/>
  <c r="L146" i="40" s="1"/>
  <c r="K644" i="32"/>
  <c r="K146" i="40" s="1"/>
  <c r="J644" i="32"/>
  <c r="J146" i="40" s="1"/>
  <c r="H644" i="32"/>
  <c r="H146" i="40" s="1"/>
  <c r="G644" i="32"/>
  <c r="G146" i="40" s="1"/>
  <c r="F644" i="32"/>
  <c r="F146" i="40" s="1"/>
  <c r="M612" i="32"/>
  <c r="M145" i="40" s="1"/>
  <c r="L612" i="32"/>
  <c r="L145" i="40" s="1"/>
  <c r="K612" i="32"/>
  <c r="K145" i="40" s="1"/>
  <c r="J612" i="32"/>
  <c r="J145" i="40" s="1"/>
  <c r="H612" i="32"/>
  <c r="H145" i="40" s="1"/>
  <c r="G612" i="32"/>
  <c r="G145" i="40" s="1"/>
  <c r="F612" i="32"/>
  <c r="F145" i="40" s="1"/>
  <c r="M589" i="32"/>
  <c r="M144" i="40" s="1"/>
  <c r="L589" i="32"/>
  <c r="L144" i="40" s="1"/>
  <c r="K589" i="32"/>
  <c r="K144" i="40" s="1"/>
  <c r="J589" i="32"/>
  <c r="J144" i="40" s="1"/>
  <c r="H589" i="32"/>
  <c r="H144" i="40" s="1"/>
  <c r="G589" i="32"/>
  <c r="G144" i="40" s="1"/>
  <c r="F589" i="32"/>
  <c r="F144" i="40" s="1"/>
  <c r="M557" i="32"/>
  <c r="M143" i="40" s="1"/>
  <c r="L557" i="32"/>
  <c r="L143" i="40" s="1"/>
  <c r="K557" i="32"/>
  <c r="K143" i="40" s="1"/>
  <c r="J557" i="32"/>
  <c r="J143" i="40" s="1"/>
  <c r="H557" i="32"/>
  <c r="H143" i="40" s="1"/>
  <c r="G557" i="32"/>
  <c r="G143" i="40" s="1"/>
  <c r="F557" i="32"/>
  <c r="F143" i="40" s="1"/>
  <c r="N531" i="32"/>
  <c r="N734" i="32" s="1"/>
  <c r="I531" i="32"/>
  <c r="M517" i="32"/>
  <c r="L517" i="32"/>
  <c r="K517" i="32"/>
  <c r="J517" i="32"/>
  <c r="H517" i="32"/>
  <c r="G517" i="32"/>
  <c r="F517" i="32"/>
  <c r="E517" i="32"/>
  <c r="M509" i="32"/>
  <c r="M104" i="40" s="1"/>
  <c r="L509" i="32"/>
  <c r="L104" i="40" s="1"/>
  <c r="K509" i="32"/>
  <c r="K104" i="40" s="1"/>
  <c r="J509" i="32"/>
  <c r="J104" i="40" s="1"/>
  <c r="H509" i="32"/>
  <c r="H104" i="40" s="1"/>
  <c r="G509" i="32"/>
  <c r="G104" i="40" s="1"/>
  <c r="M475" i="32"/>
  <c r="M103" i="40" s="1"/>
  <c r="L475" i="32"/>
  <c r="L103" i="40" s="1"/>
  <c r="K475" i="32"/>
  <c r="K103" i="40" s="1"/>
  <c r="J475" i="32"/>
  <c r="J103" i="40" s="1"/>
  <c r="H475" i="32"/>
  <c r="H103" i="40" s="1"/>
  <c r="G475" i="32"/>
  <c r="G103" i="40" s="1"/>
  <c r="F475" i="32"/>
  <c r="F103" i="40" s="1"/>
  <c r="M408" i="32"/>
  <c r="M102" i="40" s="1"/>
  <c r="L408" i="32"/>
  <c r="L102" i="40" s="1"/>
  <c r="K408" i="32"/>
  <c r="K102" i="40" s="1"/>
  <c r="J408" i="32"/>
  <c r="H408" i="32"/>
  <c r="H102" i="40" s="1"/>
  <c r="G408" i="32"/>
  <c r="G102" i="40" s="1"/>
  <c r="F408" i="32"/>
  <c r="F102" i="40" s="1"/>
  <c r="M340" i="32"/>
  <c r="L340" i="32"/>
  <c r="K340" i="32"/>
  <c r="H340" i="32"/>
  <c r="G340" i="32"/>
  <c r="F340" i="32"/>
  <c r="N245" i="32"/>
  <c r="M245" i="32"/>
  <c r="L245" i="32"/>
  <c r="K245" i="32"/>
  <c r="J245" i="32"/>
  <c r="I245" i="32"/>
  <c r="H245" i="32"/>
  <c r="G245" i="32"/>
  <c r="F245" i="32"/>
  <c r="M231" i="32"/>
  <c r="M36" i="40" s="1"/>
  <c r="L231" i="32"/>
  <c r="L36" i="40" s="1"/>
  <c r="K231" i="32"/>
  <c r="K36" i="40" s="1"/>
  <c r="J231" i="32"/>
  <c r="J36" i="40" s="1"/>
  <c r="H231" i="32"/>
  <c r="H36" i="40" s="1"/>
  <c r="G231" i="32"/>
  <c r="G36" i="40" s="1"/>
  <c r="F231" i="32"/>
  <c r="F36" i="40" s="1"/>
  <c r="M221" i="32"/>
  <c r="M35" i="40" s="1"/>
  <c r="L221" i="32"/>
  <c r="L35" i="40" s="1"/>
  <c r="K221" i="32"/>
  <c r="K35" i="40" s="1"/>
  <c r="J221" i="32"/>
  <c r="J35" i="40" s="1"/>
  <c r="H221" i="32"/>
  <c r="H35" i="40" s="1"/>
  <c r="G221" i="32"/>
  <c r="G35" i="40" s="1"/>
  <c r="F221" i="32"/>
  <c r="F35" i="40" s="1"/>
  <c r="M172" i="32"/>
  <c r="M33" i="40" s="1"/>
  <c r="L172" i="32"/>
  <c r="L33" i="40" s="1"/>
  <c r="K172" i="32"/>
  <c r="K33" i="40" s="1"/>
  <c r="J172" i="32"/>
  <c r="J33" i="40" s="1"/>
  <c r="H172" i="32"/>
  <c r="H33" i="40" s="1"/>
  <c r="G172" i="32"/>
  <c r="G33" i="40" s="1"/>
  <c r="F172" i="32"/>
  <c r="F33" i="40" s="1"/>
  <c r="M144" i="32"/>
  <c r="M32" i="40" s="1"/>
  <c r="L144" i="32"/>
  <c r="L32" i="40" s="1"/>
  <c r="K144" i="32"/>
  <c r="K32" i="40" s="1"/>
  <c r="J144" i="32"/>
  <c r="J32" i="40" s="1"/>
  <c r="H144" i="32"/>
  <c r="H32" i="40" s="1"/>
  <c r="G144" i="32"/>
  <c r="G32" i="40" s="1"/>
  <c r="F144" i="32"/>
  <c r="F32" i="40" s="1"/>
  <c r="M113" i="32"/>
  <c r="M31" i="40" s="1"/>
  <c r="L113" i="32"/>
  <c r="L31" i="40" s="1"/>
  <c r="K113" i="32"/>
  <c r="K31" i="40" s="1"/>
  <c r="J113" i="32"/>
  <c r="J31" i="40" s="1"/>
  <c r="H113" i="32"/>
  <c r="H31" i="40" s="1"/>
  <c r="G113" i="32"/>
  <c r="G31" i="40" s="1"/>
  <c r="F113" i="32"/>
  <c r="F31" i="40" s="1"/>
  <c r="M73" i="32"/>
  <c r="M11" i="40" s="1"/>
  <c r="L73" i="32"/>
  <c r="L11" i="40" s="1"/>
  <c r="K73" i="32"/>
  <c r="K11" i="40" s="1"/>
  <c r="J73" i="32"/>
  <c r="J11" i="40" s="1"/>
  <c r="H73" i="32"/>
  <c r="H11" i="40" s="1"/>
  <c r="G73" i="32"/>
  <c r="G11" i="40" s="1"/>
  <c r="F73" i="32"/>
  <c r="F11" i="40" s="1"/>
  <c r="E73" i="32"/>
  <c r="M63" i="32"/>
  <c r="M10" i="40" s="1"/>
  <c r="L63" i="32"/>
  <c r="L10" i="40" s="1"/>
  <c r="K63" i="32"/>
  <c r="K10" i="40" s="1"/>
  <c r="J63" i="32"/>
  <c r="J10" i="40" s="1"/>
  <c r="H63" i="32"/>
  <c r="H10" i="40" s="1"/>
  <c r="G63" i="32"/>
  <c r="G10" i="40" s="1"/>
  <c r="F63" i="32"/>
  <c r="F10" i="40" s="1"/>
  <c r="M49" i="32"/>
  <c r="M9" i="40" s="1"/>
  <c r="L49" i="32"/>
  <c r="L9" i="40" s="1"/>
  <c r="K49" i="32"/>
  <c r="K9" i="40" s="1"/>
  <c r="J49" i="32"/>
  <c r="J9" i="40" s="1"/>
  <c r="H49" i="32"/>
  <c r="H9" i="40" s="1"/>
  <c r="G49" i="32"/>
  <c r="G9" i="40" s="1"/>
  <c r="F49" i="32"/>
  <c r="F9" i="40" s="1"/>
  <c r="M36" i="32"/>
  <c r="M8" i="40" s="1"/>
  <c r="L36" i="32"/>
  <c r="L8" i="40" s="1"/>
  <c r="K36" i="32"/>
  <c r="K8" i="40" s="1"/>
  <c r="J36" i="32"/>
  <c r="J8" i="40" s="1"/>
  <c r="H36" i="32"/>
  <c r="H8" i="40" s="1"/>
  <c r="G36" i="32"/>
  <c r="G8" i="40" s="1"/>
  <c r="F36" i="32"/>
  <c r="F8" i="40" s="1"/>
  <c r="N36" i="32"/>
  <c r="N8" i="40" s="1"/>
  <c r="I36" i="32"/>
  <c r="I8" i="40" s="1"/>
  <c r="M27" i="32"/>
  <c r="M7" i="40" s="1"/>
  <c r="L27" i="32"/>
  <c r="L7" i="40" s="1"/>
  <c r="K27" i="32"/>
  <c r="K7" i="40" s="1"/>
  <c r="J27" i="32"/>
  <c r="J7" i="40" s="1"/>
  <c r="H27" i="32"/>
  <c r="H7" i="40" s="1"/>
  <c r="G27" i="32"/>
  <c r="G7" i="40" s="1"/>
  <c r="F27" i="32"/>
  <c r="F7" i="40" s="1"/>
  <c r="M16" i="32"/>
  <c r="M6" i="40" s="1"/>
  <c r="L16" i="32"/>
  <c r="L6" i="40" s="1"/>
  <c r="K16" i="32"/>
  <c r="K6" i="40" s="1"/>
  <c r="J16" i="32"/>
  <c r="J6" i="40" s="1"/>
  <c r="H16" i="32"/>
  <c r="H6" i="40" s="1"/>
  <c r="G16" i="32"/>
  <c r="G6" i="40" s="1"/>
  <c r="F16" i="32"/>
  <c r="F6" i="40" s="1"/>
  <c r="N12" i="32"/>
  <c r="I12" i="32"/>
  <c r="I16" i="32" s="1"/>
  <c r="I6" i="40" s="1"/>
  <c r="H60" i="40" l="1"/>
  <c r="L61" i="40"/>
  <c r="M62" i="40"/>
  <c r="M21" i="40"/>
  <c r="E82" i="32"/>
  <c r="E13" i="40" s="1"/>
  <c r="E11" i="40"/>
  <c r="M18" i="40"/>
  <c r="M59" i="40"/>
  <c r="H61" i="40"/>
  <c r="M20" i="40"/>
  <c r="M61" i="40"/>
  <c r="F63" i="40"/>
  <c r="K63" i="40"/>
  <c r="F59" i="40"/>
  <c r="K59" i="40"/>
  <c r="G60" i="40"/>
  <c r="L60" i="40"/>
  <c r="L19" i="40"/>
  <c r="F61" i="40"/>
  <c r="K20" i="40"/>
  <c r="K61" i="40"/>
  <c r="G62" i="40"/>
  <c r="L21" i="40"/>
  <c r="L62" i="40"/>
  <c r="H63" i="40"/>
  <c r="M63" i="40"/>
  <c r="M22" i="40"/>
  <c r="H64" i="40"/>
  <c r="M23" i="40"/>
  <c r="M64" i="40"/>
  <c r="K101" i="40"/>
  <c r="K111" i="40" s="1"/>
  <c r="K530" i="32"/>
  <c r="K106" i="40" s="1"/>
  <c r="K115" i="40" s="1"/>
  <c r="L112" i="40"/>
  <c r="K114" i="40"/>
  <c r="G61" i="40"/>
  <c r="J63" i="40"/>
  <c r="J64" i="40"/>
  <c r="G44" i="40"/>
  <c r="F101" i="40"/>
  <c r="F111" i="40" s="1"/>
  <c r="F530" i="32"/>
  <c r="F106" i="40" s="1"/>
  <c r="L101" i="40"/>
  <c r="L111" i="40" s="1"/>
  <c r="L530" i="32"/>
  <c r="L106" i="40" s="1"/>
  <c r="L115" i="40" s="1"/>
  <c r="L114" i="40"/>
  <c r="F155" i="40"/>
  <c r="F159" i="40"/>
  <c r="F161" i="40"/>
  <c r="L59" i="40"/>
  <c r="H21" i="40"/>
  <c r="H62" i="40"/>
  <c r="H59" i="40"/>
  <c r="J62" i="40"/>
  <c r="F64" i="40"/>
  <c r="G43" i="40"/>
  <c r="G48" i="40"/>
  <c r="G101" i="40"/>
  <c r="G530" i="32"/>
  <c r="G106" i="40" s="1"/>
  <c r="G115" i="40" s="1"/>
  <c r="M101" i="40"/>
  <c r="M530" i="32"/>
  <c r="M106" i="40" s="1"/>
  <c r="M115" i="40" s="1"/>
  <c r="J102" i="40"/>
  <c r="J530" i="32"/>
  <c r="J106" i="40" s="1"/>
  <c r="F113" i="40"/>
  <c r="K113" i="40"/>
  <c r="M114" i="40"/>
  <c r="M156" i="40"/>
  <c r="F158" i="40"/>
  <c r="F160" i="40"/>
  <c r="G59" i="40"/>
  <c r="M60" i="40"/>
  <c r="M19" i="40"/>
  <c r="I59" i="40"/>
  <c r="J60" i="40"/>
  <c r="K64" i="40"/>
  <c r="J59" i="40"/>
  <c r="F60" i="40"/>
  <c r="K19" i="40"/>
  <c r="K60" i="40"/>
  <c r="J61" i="40"/>
  <c r="F62" i="40"/>
  <c r="K21" i="40"/>
  <c r="K62" i="40"/>
  <c r="G63" i="40"/>
  <c r="L63" i="40"/>
  <c r="L22" i="40"/>
  <c r="G64" i="40"/>
  <c r="L64" i="40"/>
  <c r="L23" i="40"/>
  <c r="H101" i="40"/>
  <c r="H530" i="32"/>
  <c r="H106" i="40" s="1"/>
  <c r="H115" i="40" s="1"/>
  <c r="F112" i="40"/>
  <c r="K112" i="40"/>
  <c r="L113" i="40"/>
  <c r="F157" i="40"/>
  <c r="I80" i="32"/>
  <c r="I12" i="40" s="1"/>
  <c r="G82" i="32"/>
  <c r="G13" i="40" s="1"/>
  <c r="G20" i="40" s="1"/>
  <c r="F82" i="32"/>
  <c r="F13" i="40" s="1"/>
  <c r="F18" i="40" s="1"/>
  <c r="L82" i="32"/>
  <c r="L13" i="40" s="1"/>
  <c r="J82" i="32"/>
  <c r="J13" i="40" s="1"/>
  <c r="K82" i="32"/>
  <c r="K13" i="40" s="1"/>
  <c r="K23" i="40" s="1"/>
  <c r="H82" i="32"/>
  <c r="H13" i="40" s="1"/>
  <c r="H20" i="40" s="1"/>
  <c r="M82" i="32"/>
  <c r="M13" i="40" s="1"/>
  <c r="N509" i="32"/>
  <c r="N104" i="40" s="1"/>
  <c r="I734" i="32"/>
  <c r="I726" i="32"/>
  <c r="I172" i="40" s="1"/>
  <c r="I174" i="40" s="1"/>
  <c r="N612" i="32"/>
  <c r="N145" i="40" s="1"/>
  <c r="N589" i="32"/>
  <c r="N144" i="40" s="1"/>
  <c r="O12" i="32"/>
  <c r="N63" i="32"/>
  <c r="N10" i="40" s="1"/>
  <c r="I194" i="32"/>
  <c r="I34" i="40" s="1"/>
  <c r="N726" i="32"/>
  <c r="N172" i="40" s="1"/>
  <c r="N174" i="40" s="1"/>
  <c r="I655" i="32"/>
  <c r="I147" i="40" s="1"/>
  <c r="I475" i="32"/>
  <c r="I103" i="40" s="1"/>
  <c r="N408" i="32"/>
  <c r="N102" i="40" s="1"/>
  <c r="I408" i="32"/>
  <c r="N194" i="32"/>
  <c r="N34" i="40" s="1"/>
  <c r="N144" i="32"/>
  <c r="N32" i="40" s="1"/>
  <c r="I144" i="32"/>
  <c r="I32" i="40" s="1"/>
  <c r="I557" i="32"/>
  <c r="I143" i="40" s="1"/>
  <c r="I644" i="32"/>
  <c r="I146" i="40" s="1"/>
  <c r="I63" i="32"/>
  <c r="I10" i="40" s="1"/>
  <c r="N113" i="32"/>
  <c r="N31" i="40" s="1"/>
  <c r="N172" i="32"/>
  <c r="N33" i="40" s="1"/>
  <c r="N231" i="32"/>
  <c r="N36" i="40" s="1"/>
  <c r="I589" i="32"/>
  <c r="I144" i="40" s="1"/>
  <c r="I612" i="32"/>
  <c r="I145" i="40" s="1"/>
  <c r="N688" i="32"/>
  <c r="N704" i="32"/>
  <c r="I49" i="32"/>
  <c r="I9" i="40" s="1"/>
  <c r="I221" i="32"/>
  <c r="I35" i="40" s="1"/>
  <c r="N340" i="32"/>
  <c r="N221" i="32"/>
  <c r="N35" i="40" s="1"/>
  <c r="N49" i="32"/>
  <c r="N9" i="40" s="1"/>
  <c r="I113" i="32"/>
  <c r="I31" i="40" s="1"/>
  <c r="I172" i="32"/>
  <c r="I33" i="40" s="1"/>
  <c r="I231" i="32"/>
  <c r="I36" i="40" s="1"/>
  <c r="N475" i="32"/>
  <c r="N103" i="40" s="1"/>
  <c r="N557" i="32"/>
  <c r="N143" i="40" s="1"/>
  <c r="N644" i="32"/>
  <c r="N146" i="40" s="1"/>
  <c r="N655" i="32"/>
  <c r="N147" i="40" s="1"/>
  <c r="I688" i="32"/>
  <c r="I704" i="32"/>
  <c r="N16" i="32"/>
  <c r="N6" i="40" s="1"/>
  <c r="O729" i="32"/>
  <c r="O22" i="32"/>
  <c r="O32" i="32"/>
  <c r="O152" i="32"/>
  <c r="O167" i="32"/>
  <c r="O188" i="32"/>
  <c r="O94" i="32"/>
  <c r="O164" i="32"/>
  <c r="O168" i="32"/>
  <c r="O705" i="32"/>
  <c r="O118" i="32"/>
  <c r="O245" i="32"/>
  <c r="O469" i="32"/>
  <c r="O606" i="32"/>
  <c r="O25" i="32"/>
  <c r="O83" i="32"/>
  <c r="O608" i="32"/>
  <c r="O180" i="32"/>
  <c r="G247" i="32"/>
  <c r="G38" i="40" s="1"/>
  <c r="G46" i="40" s="1"/>
  <c r="O149" i="32"/>
  <c r="O151" i="32"/>
  <c r="O178" i="32"/>
  <c r="O300" i="32"/>
  <c r="O373" i="32"/>
  <c r="O381" i="32"/>
  <c r="O406" i="32"/>
  <c r="O547" i="32"/>
  <c r="O551" i="32"/>
  <c r="O554" i="32"/>
  <c r="O603" i="32"/>
  <c r="O636" i="32"/>
  <c r="O660" i="32"/>
  <c r="O727" i="32"/>
  <c r="O107" i="32"/>
  <c r="O374" i="32"/>
  <c r="O470" i="32"/>
  <c r="O106" i="32"/>
  <c r="O414" i="32"/>
  <c r="O563" i="32"/>
  <c r="L672" i="32"/>
  <c r="L150" i="40" s="1"/>
  <c r="O60" i="32"/>
  <c r="O189" i="32"/>
  <c r="O345" i="32"/>
  <c r="O382" i="32"/>
  <c r="O637" i="32"/>
  <c r="I73" i="32"/>
  <c r="I11" i="40" s="1"/>
  <c r="O111" i="32"/>
  <c r="J247" i="32"/>
  <c r="J38" i="40" s="1"/>
  <c r="O186" i="32"/>
  <c r="O190" i="32"/>
  <c r="O54" i="32"/>
  <c r="O618" i="32"/>
  <c r="O698" i="32"/>
  <c r="O555" i="32"/>
  <c r="O553" i="32"/>
  <c r="O639" i="32"/>
  <c r="O640" i="32"/>
  <c r="O650" i="32"/>
  <c r="F672" i="32"/>
  <c r="F150" i="40" s="1"/>
  <c r="F156" i="40" s="1"/>
  <c r="O673" i="32"/>
  <c r="O638" i="32"/>
  <c r="H247" i="32"/>
  <c r="H38" i="40" s="1"/>
  <c r="H46" i="40" s="1"/>
  <c r="N27" i="32"/>
  <c r="N7" i="40" s="1"/>
  <c r="K247" i="32"/>
  <c r="K38" i="40" s="1"/>
  <c r="I27" i="32"/>
  <c r="I7" i="40" s="1"/>
  <c r="O56" i="32"/>
  <c r="O166" i="32"/>
  <c r="N73" i="32"/>
  <c r="N11" i="40" s="1"/>
  <c r="O120" i="32"/>
  <c r="O169" i="32"/>
  <c r="O179" i="32"/>
  <c r="O200" i="32"/>
  <c r="O110" i="32"/>
  <c r="M247" i="32"/>
  <c r="M38" i="40" s="1"/>
  <c r="M46" i="40" s="1"/>
  <c r="O119" i="32"/>
  <c r="O201" i="32"/>
  <c r="O108" i="32"/>
  <c r="O165" i="32"/>
  <c r="O177" i="32"/>
  <c r="O191" i="32"/>
  <c r="O372" i="32"/>
  <c r="O468" i="32"/>
  <c r="O471" i="32"/>
  <c r="I517" i="32"/>
  <c r="O541" i="32"/>
  <c r="H672" i="32"/>
  <c r="H150" i="40" s="1"/>
  <c r="H157" i="40" s="1"/>
  <c r="O604" i="32"/>
  <c r="O731" i="32"/>
  <c r="O504" i="32"/>
  <c r="O506" i="32"/>
  <c r="O472" i="32"/>
  <c r="O552" i="32"/>
  <c r="G672" i="32"/>
  <c r="G150" i="40" s="1"/>
  <c r="G157" i="40" s="1"/>
  <c r="J672" i="32"/>
  <c r="J150" i="40" s="1"/>
  <c r="J159" i="40" s="1"/>
  <c r="O642" i="32"/>
  <c r="O682" i="32"/>
  <c r="O473" i="32"/>
  <c r="O550" i="32"/>
  <c r="O595" i="32"/>
  <c r="O609" i="32"/>
  <c r="O699" i="32"/>
  <c r="L247" i="32"/>
  <c r="L38" i="40" s="1"/>
  <c r="L46" i="40" s="1"/>
  <c r="O24" i="32"/>
  <c r="O92" i="32"/>
  <c r="O105" i="32"/>
  <c r="O150" i="32"/>
  <c r="O719" i="32"/>
  <c r="O187" i="32"/>
  <c r="O199" i="32"/>
  <c r="O226" i="32"/>
  <c r="O248" i="32"/>
  <c r="O493" i="32"/>
  <c r="K672" i="32"/>
  <c r="K150" i="40" s="1"/>
  <c r="K159" i="40" s="1"/>
  <c r="O23" i="32"/>
  <c r="F247" i="32"/>
  <c r="F38" i="40" s="1"/>
  <c r="F46" i="40" s="1"/>
  <c r="O346" i="32"/>
  <c r="O415" i="32"/>
  <c r="N517" i="32"/>
  <c r="O610" i="32"/>
  <c r="O605" i="32"/>
  <c r="O635" i="32"/>
  <c r="I670" i="32"/>
  <c r="I149" i="40" s="1"/>
  <c r="O684" i="32"/>
  <c r="O540" i="32"/>
  <c r="O562" i="32"/>
  <c r="N670" i="32"/>
  <c r="N149" i="40" s="1"/>
  <c r="O505" i="32"/>
  <c r="O413" i="32"/>
  <c r="O467" i="32"/>
  <c r="O531" i="32"/>
  <c r="M672" i="32"/>
  <c r="M150" i="40" s="1"/>
  <c r="M157" i="40" s="1"/>
  <c r="O649" i="32"/>
  <c r="O689" i="32"/>
  <c r="N64" i="40" l="1"/>
  <c r="K46" i="40"/>
  <c r="K44" i="40"/>
  <c r="K43" i="40"/>
  <c r="K45" i="40"/>
  <c r="K48" i="40"/>
  <c r="K47" i="40"/>
  <c r="J46" i="40"/>
  <c r="J48" i="40"/>
  <c r="J47" i="40"/>
  <c r="J43" i="40"/>
  <c r="J50" i="40" s="1"/>
  <c r="J45" i="40"/>
  <c r="J44" i="40"/>
  <c r="L157" i="40"/>
  <c r="L159" i="40"/>
  <c r="L161" i="40"/>
  <c r="L155" i="40"/>
  <c r="L156" i="40"/>
  <c r="L158" i="40"/>
  <c r="L160" i="40"/>
  <c r="N59" i="40"/>
  <c r="I61" i="40"/>
  <c r="J115" i="40"/>
  <c r="J111" i="40"/>
  <c r="J116" i="40" s="1"/>
  <c r="J114" i="40"/>
  <c r="J113" i="40"/>
  <c r="N101" i="40"/>
  <c r="N530" i="32"/>
  <c r="N106" i="40" s="1"/>
  <c r="N115" i="40" s="1"/>
  <c r="I102" i="40"/>
  <c r="I530" i="32"/>
  <c r="I106" i="40" s="1"/>
  <c r="I113" i="40" s="1"/>
  <c r="J66" i="40"/>
  <c r="J77" i="40" s="1"/>
  <c r="J24" i="40"/>
  <c r="I65" i="40"/>
  <c r="O65" i="40" s="1"/>
  <c r="J156" i="40"/>
  <c r="L47" i="40"/>
  <c r="J73" i="40"/>
  <c r="J18" i="40"/>
  <c r="J25" i="40" s="1"/>
  <c r="J19" i="40"/>
  <c r="G161" i="40"/>
  <c r="G159" i="40"/>
  <c r="H44" i="40"/>
  <c r="H112" i="40"/>
  <c r="N19" i="40"/>
  <c r="N60" i="40"/>
  <c r="N112" i="40"/>
  <c r="M66" i="40"/>
  <c r="M77" i="40" s="1"/>
  <c r="M24" i="40"/>
  <c r="L66" i="40"/>
  <c r="L77" i="40" s="1"/>
  <c r="L24" i="40"/>
  <c r="E733" i="32"/>
  <c r="E179" i="40" s="1"/>
  <c r="G160" i="40"/>
  <c r="G158" i="40"/>
  <c r="M155" i="40"/>
  <c r="G113" i="40"/>
  <c r="H111" i="40"/>
  <c r="G47" i="40"/>
  <c r="M43" i="40"/>
  <c r="G23" i="40"/>
  <c r="F21" i="40"/>
  <c r="N61" i="40"/>
  <c r="F19" i="40"/>
  <c r="G18" i="40"/>
  <c r="G25" i="40" s="1"/>
  <c r="K160" i="40"/>
  <c r="K158" i="40"/>
  <c r="H156" i="40"/>
  <c r="H114" i="40"/>
  <c r="J112" i="40"/>
  <c r="G111" i="40"/>
  <c r="F47" i="40"/>
  <c r="L43" i="40"/>
  <c r="J74" i="40"/>
  <c r="H18" i="40"/>
  <c r="L18" i="40"/>
  <c r="J160" i="40"/>
  <c r="J158" i="40"/>
  <c r="G156" i="40"/>
  <c r="G114" i="40"/>
  <c r="H45" i="40"/>
  <c r="F43" i="40"/>
  <c r="J22" i="40"/>
  <c r="M160" i="40"/>
  <c r="M158" i="40"/>
  <c r="K156" i="40"/>
  <c r="M113" i="40"/>
  <c r="H47" i="40"/>
  <c r="F44" i="40"/>
  <c r="H76" i="40"/>
  <c r="H22" i="40"/>
  <c r="G21" i="40"/>
  <c r="G19" i="40"/>
  <c r="E23" i="40"/>
  <c r="E64" i="40"/>
  <c r="E76" i="40" s="1"/>
  <c r="L20" i="40"/>
  <c r="I64" i="40"/>
  <c r="N62" i="40"/>
  <c r="I62" i="40"/>
  <c r="I63" i="40"/>
  <c r="N63" i="40"/>
  <c r="H66" i="40"/>
  <c r="H77" i="40" s="1"/>
  <c r="H24" i="40"/>
  <c r="F66" i="40"/>
  <c r="F77" i="40" s="1"/>
  <c r="F24" i="40"/>
  <c r="M161" i="40"/>
  <c r="M159" i="40"/>
  <c r="K157" i="40"/>
  <c r="H155" i="40"/>
  <c r="M48" i="40"/>
  <c r="H43" i="40"/>
  <c r="G22" i="40"/>
  <c r="K76" i="40"/>
  <c r="L48" i="40"/>
  <c r="J21" i="40"/>
  <c r="H71" i="40"/>
  <c r="L71" i="40"/>
  <c r="K155" i="40"/>
  <c r="L116" i="40"/>
  <c r="F48" i="40"/>
  <c r="L44" i="40"/>
  <c r="J76" i="40"/>
  <c r="H160" i="40"/>
  <c r="H158" i="40"/>
  <c r="H113" i="40"/>
  <c r="K116" i="40"/>
  <c r="L45" i="40"/>
  <c r="H23" i="40"/>
  <c r="H75" i="40"/>
  <c r="F20" i="40"/>
  <c r="F25" i="40" s="1"/>
  <c r="F22" i="40"/>
  <c r="H73" i="40"/>
  <c r="E66" i="40"/>
  <c r="E24" i="40"/>
  <c r="E19" i="40"/>
  <c r="E20" i="40"/>
  <c r="E21" i="40"/>
  <c r="E22" i="40"/>
  <c r="E18" i="40"/>
  <c r="E25" i="40" s="1"/>
  <c r="L73" i="40"/>
  <c r="I60" i="40"/>
  <c r="N46" i="40"/>
  <c r="K66" i="40"/>
  <c r="K77" i="40" s="1"/>
  <c r="K24" i="40"/>
  <c r="G66" i="40"/>
  <c r="G72" i="40" s="1"/>
  <c r="G24" i="40"/>
  <c r="H161" i="40"/>
  <c r="H159" i="40"/>
  <c r="H48" i="40"/>
  <c r="F45" i="40"/>
  <c r="K74" i="40"/>
  <c r="J20" i="40"/>
  <c r="K72" i="40"/>
  <c r="J71" i="40"/>
  <c r="J72" i="40"/>
  <c r="J157" i="40"/>
  <c r="G155" i="40"/>
  <c r="G162" i="40" s="1"/>
  <c r="M111" i="40"/>
  <c r="M116" i="40" s="1"/>
  <c r="M44" i="40"/>
  <c r="F23" i="40"/>
  <c r="H74" i="40"/>
  <c r="K161" i="40"/>
  <c r="F162" i="40"/>
  <c r="M112" i="40"/>
  <c r="F114" i="40"/>
  <c r="F116" i="40" s="1"/>
  <c r="F115" i="40"/>
  <c r="J23" i="40"/>
  <c r="J155" i="40"/>
  <c r="J162" i="40" s="1"/>
  <c r="G45" i="40"/>
  <c r="G50" i="40" s="1"/>
  <c r="M76" i="40"/>
  <c r="L74" i="40"/>
  <c r="K73" i="40"/>
  <c r="K18" i="40"/>
  <c r="K25" i="40" s="1"/>
  <c r="K22" i="40"/>
  <c r="M73" i="40"/>
  <c r="M71" i="40"/>
  <c r="H72" i="40"/>
  <c r="M45" i="40"/>
  <c r="J75" i="40"/>
  <c r="J161" i="40"/>
  <c r="G112" i="40"/>
  <c r="M47" i="40"/>
  <c r="L72" i="40"/>
  <c r="K71" i="40"/>
  <c r="K75" i="40"/>
  <c r="M25" i="40"/>
  <c r="M74" i="40"/>
  <c r="H19" i="40"/>
  <c r="G733" i="32"/>
  <c r="G179" i="40" s="1"/>
  <c r="I82" i="32"/>
  <c r="I13" i="40" s="1"/>
  <c r="E737" i="32"/>
  <c r="O80" i="32"/>
  <c r="O12" i="40" s="1"/>
  <c r="J733" i="32"/>
  <c r="I672" i="32"/>
  <c r="I150" i="40" s="1"/>
  <c r="I160" i="40" s="1"/>
  <c r="O16" i="32"/>
  <c r="O6" i="40" s="1"/>
  <c r="N82" i="32"/>
  <c r="N13" i="40" s="1"/>
  <c r="N21" i="40" s="1"/>
  <c r="N672" i="32"/>
  <c r="N150" i="40" s="1"/>
  <c r="N160" i="40" s="1"/>
  <c r="I247" i="32"/>
  <c r="I38" i="40" s="1"/>
  <c r="I45" i="40" s="1"/>
  <c r="N247" i="32"/>
  <c r="N38" i="40" s="1"/>
  <c r="N45" i="40" s="1"/>
  <c r="H733" i="32"/>
  <c r="O194" i="32"/>
  <c r="O34" i="40" s="1"/>
  <c r="O688" i="32"/>
  <c r="O644" i="32"/>
  <c r="O146" i="40" s="1"/>
  <c r="O172" i="32"/>
  <c r="O33" i="40" s="1"/>
  <c r="O73" i="32"/>
  <c r="O11" i="40" s="1"/>
  <c r="O49" i="32"/>
  <c r="O9" i="40" s="1"/>
  <c r="O221" i="32"/>
  <c r="O35" i="40" s="1"/>
  <c r="O113" i="32"/>
  <c r="O31" i="40" s="1"/>
  <c r="O36" i="32"/>
  <c r="O8" i="40" s="1"/>
  <c r="O663" i="32"/>
  <c r="O148" i="40" s="1"/>
  <c r="O734" i="32"/>
  <c r="K733" i="32"/>
  <c r="O231" i="32"/>
  <c r="O36" i="40" s="1"/>
  <c r="F733" i="32"/>
  <c r="O27" i="32"/>
  <c r="O7" i="40" s="1"/>
  <c r="O655" i="32"/>
  <c r="O147" i="40" s="1"/>
  <c r="O517" i="32"/>
  <c r="O726" i="32"/>
  <c r="O172" i="40" s="1"/>
  <c r="O63" i="32"/>
  <c r="O10" i="40" s="1"/>
  <c r="M733" i="32"/>
  <c r="L733" i="32"/>
  <c r="O144" i="32"/>
  <c r="O32" i="40" s="1"/>
  <c r="O509" i="32"/>
  <c r="O104" i="40" s="1"/>
  <c r="O589" i="32"/>
  <c r="O144" i="40" s="1"/>
  <c r="O704" i="32"/>
  <c r="O557" i="32"/>
  <c r="O143" i="40" s="1"/>
  <c r="O475" i="32"/>
  <c r="O103" i="40" s="1"/>
  <c r="O340" i="32"/>
  <c r="O101" i="40" s="1"/>
  <c r="O670" i="32"/>
  <c r="O149" i="40" s="1"/>
  <c r="O612" i="32"/>
  <c r="O145" i="40" s="1"/>
  <c r="O408" i="32"/>
  <c r="O102" i="40" s="1"/>
  <c r="O45" i="40" l="1"/>
  <c r="I66" i="40"/>
  <c r="I18" i="40"/>
  <c r="I20" i="40"/>
  <c r="I48" i="40"/>
  <c r="I75" i="40"/>
  <c r="O62" i="40"/>
  <c r="F73" i="40"/>
  <c r="L50" i="40"/>
  <c r="G75" i="40"/>
  <c r="I47" i="40"/>
  <c r="O160" i="40"/>
  <c r="G73" i="40"/>
  <c r="I158" i="40"/>
  <c r="N159" i="40"/>
  <c r="G74" i="40"/>
  <c r="K162" i="40"/>
  <c r="F72" i="40"/>
  <c r="H50" i="40"/>
  <c r="I156" i="40"/>
  <c r="I161" i="40"/>
  <c r="L25" i="40"/>
  <c r="I44" i="40"/>
  <c r="I43" i="40"/>
  <c r="M75" i="40"/>
  <c r="I112" i="40"/>
  <c r="O112" i="40" s="1"/>
  <c r="N111" i="40"/>
  <c r="O59" i="40"/>
  <c r="I111" i="40"/>
  <c r="I116" i="40" s="1"/>
  <c r="I115" i="40"/>
  <c r="I114" i="40"/>
  <c r="N66" i="40"/>
  <c r="N24" i="40"/>
  <c r="O24" i="40" s="1"/>
  <c r="N20" i="40"/>
  <c r="K78" i="40"/>
  <c r="F76" i="40"/>
  <c r="N48" i="40"/>
  <c r="O48" i="40" s="1"/>
  <c r="I19" i="40"/>
  <c r="F71" i="40"/>
  <c r="F74" i="40"/>
  <c r="N44" i="40"/>
  <c r="O44" i="40" s="1"/>
  <c r="I21" i="40"/>
  <c r="O21" i="40" s="1"/>
  <c r="N113" i="40"/>
  <c r="O113" i="40" s="1"/>
  <c r="N161" i="40"/>
  <c r="O161" i="40" s="1"/>
  <c r="F75" i="40"/>
  <c r="H25" i="40"/>
  <c r="G116" i="40"/>
  <c r="O61" i="40"/>
  <c r="N73" i="40"/>
  <c r="M50" i="40"/>
  <c r="M162" i="40"/>
  <c r="N157" i="40"/>
  <c r="N43" i="40"/>
  <c r="N155" i="40"/>
  <c r="M72" i="40"/>
  <c r="L75" i="40"/>
  <c r="L78" i="40" s="1"/>
  <c r="I24" i="40"/>
  <c r="N114" i="40"/>
  <c r="O114" i="40" s="1"/>
  <c r="I155" i="40"/>
  <c r="I73" i="40"/>
  <c r="N18" i="40"/>
  <c r="L162" i="40"/>
  <c r="N76" i="40"/>
  <c r="O64" i="40"/>
  <c r="M78" i="40"/>
  <c r="G76" i="40"/>
  <c r="N75" i="40"/>
  <c r="O75" i="40" s="1"/>
  <c r="O63" i="40"/>
  <c r="J78" i="40"/>
  <c r="I159" i="40"/>
  <c r="N47" i="40"/>
  <c r="O47" i="40" s="1"/>
  <c r="I72" i="40"/>
  <c r="E77" i="40"/>
  <c r="E72" i="40"/>
  <c r="E74" i="40"/>
  <c r="E73" i="40"/>
  <c r="E75" i="40"/>
  <c r="E71" i="40"/>
  <c r="H78" i="40"/>
  <c r="H162" i="40"/>
  <c r="N22" i="40"/>
  <c r="I22" i="40"/>
  <c r="I74" i="40"/>
  <c r="I23" i="40"/>
  <c r="F50" i="40"/>
  <c r="I46" i="40"/>
  <c r="O46" i="40" s="1"/>
  <c r="I157" i="40"/>
  <c r="O60" i="40"/>
  <c r="N72" i="40"/>
  <c r="L76" i="40"/>
  <c r="N156" i="40"/>
  <c r="O156" i="40" s="1"/>
  <c r="K50" i="40"/>
  <c r="N23" i="40"/>
  <c r="G71" i="40"/>
  <c r="G77" i="40"/>
  <c r="I76" i="40"/>
  <c r="H116" i="40"/>
  <c r="O19" i="40"/>
  <c r="O115" i="40"/>
  <c r="N158" i="40"/>
  <c r="M737" i="32"/>
  <c r="M179" i="40"/>
  <c r="K737" i="32"/>
  <c r="K179" i="40"/>
  <c r="F737" i="32"/>
  <c r="F179" i="40"/>
  <c r="H737" i="32"/>
  <c r="H179" i="40"/>
  <c r="L737" i="32"/>
  <c r="L179" i="40"/>
  <c r="J737" i="32"/>
  <c r="J179" i="40"/>
  <c r="G737" i="32"/>
  <c r="I733" i="32"/>
  <c r="O82" i="32"/>
  <c r="O13" i="40" s="1"/>
  <c r="N733" i="32"/>
  <c r="O530" i="32"/>
  <c r="O106" i="40" s="1"/>
  <c r="O247" i="32"/>
  <c r="O38" i="40" s="1"/>
  <c r="O672" i="32"/>
  <c r="O150" i="40" s="1"/>
  <c r="G78" i="40" l="1"/>
  <c r="E78" i="40"/>
  <c r="O76" i="40"/>
  <c r="I162" i="40"/>
  <c r="O66" i="40"/>
  <c r="N77" i="40"/>
  <c r="N74" i="40"/>
  <c r="O74" i="40" s="1"/>
  <c r="I25" i="40"/>
  <c r="O157" i="40"/>
  <c r="O23" i="40"/>
  <c r="O72" i="40"/>
  <c r="O22" i="40"/>
  <c r="O155" i="40"/>
  <c r="N162" i="40"/>
  <c r="F78" i="40"/>
  <c r="N71" i="40"/>
  <c r="I50" i="40"/>
  <c r="I77" i="40"/>
  <c r="I71" i="40"/>
  <c r="I78" i="40" s="1"/>
  <c r="O158" i="40"/>
  <c r="O18" i="40"/>
  <c r="N25" i="40"/>
  <c r="O43" i="40"/>
  <c r="N50" i="40"/>
  <c r="O73" i="40"/>
  <c r="O20" i="40"/>
  <c r="N116" i="40"/>
  <c r="O116" i="40" s="1"/>
  <c r="O111" i="40"/>
  <c r="O159" i="40"/>
  <c r="N737" i="32"/>
  <c r="N179" i="40"/>
  <c r="I737" i="32"/>
  <c r="I179" i="40"/>
  <c r="O733" i="32"/>
  <c r="O179" i="40" s="1"/>
  <c r="O40" i="29"/>
  <c r="N40" i="29"/>
  <c r="M40" i="29"/>
  <c r="L40" i="29"/>
  <c r="O39" i="29"/>
  <c r="N39" i="29"/>
  <c r="P39" i="29" s="1"/>
  <c r="M39" i="29"/>
  <c r="L39" i="29"/>
  <c r="J21" i="29"/>
  <c r="I21" i="29"/>
  <c r="K21" i="29" s="1"/>
  <c r="H21" i="29"/>
  <c r="G21" i="29"/>
  <c r="J20" i="29"/>
  <c r="I20" i="29"/>
  <c r="K20" i="29" s="1"/>
  <c r="H20" i="29"/>
  <c r="G20" i="29"/>
  <c r="K19" i="29"/>
  <c r="K16" i="29"/>
  <c r="K14" i="29"/>
  <c r="K13" i="29"/>
  <c r="K12" i="29"/>
  <c r="K11" i="29"/>
  <c r="K10" i="29"/>
  <c r="K9" i="29"/>
  <c r="K8" i="29"/>
  <c r="K7" i="29"/>
  <c r="K6" i="29"/>
  <c r="E32" i="25"/>
  <c r="O50" i="40" l="1"/>
  <c r="N78" i="40"/>
  <c r="O78" i="40" s="1"/>
  <c r="O71" i="40"/>
  <c r="O25" i="40"/>
  <c r="O162" i="40"/>
  <c r="O77" i="40"/>
  <c r="P40" i="29"/>
  <c r="D32" i="25"/>
  <c r="B21" i="29" l="1"/>
  <c r="B20" i="29"/>
  <c r="G56" i="28" l="1"/>
  <c r="G58" i="28"/>
  <c r="G59" i="28"/>
  <c r="G60" i="28"/>
  <c r="G61" i="28"/>
  <c r="G62" i="28"/>
  <c r="G63" i="28"/>
  <c r="G64" i="28"/>
  <c r="G65" i="28"/>
  <c r="G66" i="28"/>
  <c r="G67" i="28"/>
  <c r="G68" i="28"/>
  <c r="G69" i="28"/>
  <c r="B70" i="28"/>
  <c r="C70" i="28"/>
  <c r="D70" i="28"/>
  <c r="E70" i="28"/>
  <c r="J70" i="28"/>
  <c r="K70" i="28"/>
  <c r="M70" i="28"/>
  <c r="N70" i="28"/>
  <c r="O70" i="28"/>
  <c r="J71" i="28"/>
  <c r="K71" i="28"/>
  <c r="M71" i="28"/>
  <c r="N71" i="28"/>
  <c r="O71" i="28"/>
  <c r="E21" i="29"/>
  <c r="D21" i="29"/>
  <c r="C21" i="29"/>
  <c r="E20" i="29"/>
  <c r="D20" i="29"/>
  <c r="C20" i="29"/>
  <c r="F19" i="29"/>
  <c r="F16" i="29"/>
  <c r="F14" i="29"/>
  <c r="F13" i="29"/>
  <c r="F12" i="29"/>
  <c r="F11" i="29"/>
  <c r="F10" i="29"/>
  <c r="F9" i="29"/>
  <c r="F8" i="29"/>
  <c r="F7" i="29"/>
  <c r="F6" i="29"/>
  <c r="N52" i="28"/>
  <c r="M52" i="28"/>
  <c r="L52" i="28"/>
  <c r="K52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G70" i="28" l="1"/>
  <c r="F21" i="29"/>
  <c r="F20" i="29"/>
  <c r="C32" i="25" l="1"/>
  <c r="B32" i="25"/>
  <c r="H24" i="25"/>
  <c r="F24" i="25"/>
  <c r="D24" i="25"/>
  <c r="C24" i="25"/>
  <c r="B24" i="25"/>
  <c r="H16" i="25"/>
  <c r="G16" i="25"/>
  <c r="F16" i="25"/>
  <c r="E16" i="25"/>
  <c r="D16" i="25"/>
  <c r="C16" i="25"/>
  <c r="B16" i="25"/>
  <c r="H9" i="25"/>
  <c r="G9" i="25"/>
  <c r="F9" i="25"/>
  <c r="E9" i="25"/>
  <c r="D9" i="25"/>
  <c r="C9" i="25"/>
  <c r="B9" i="25"/>
</calcChain>
</file>

<file path=xl/sharedStrings.xml><?xml version="1.0" encoding="utf-8"?>
<sst xmlns="http://schemas.openxmlformats.org/spreadsheetml/2006/main" count="6606" uniqueCount="1796">
  <si>
    <t>MARLON</t>
  </si>
  <si>
    <t>NASHVILLE</t>
  </si>
  <si>
    <t>SERANO</t>
  </si>
  <si>
    <t>PARADERO</t>
  </si>
  <si>
    <t>PICO</t>
  </si>
  <si>
    <t>STARLIGHT EXPRESS</t>
  </si>
  <si>
    <t>CATINA</t>
  </si>
  <si>
    <t>鉄砲百合</t>
    <rPh sb="0" eb="2">
      <t>テッポウ</t>
    </rPh>
    <rPh sb="2" eb="4">
      <t>ユリ</t>
    </rPh>
    <phoneticPr fontId="5"/>
  </si>
  <si>
    <t>その他百合</t>
    <rPh sb="2" eb="3">
      <t>タ</t>
    </rPh>
    <rPh sb="3" eb="5">
      <t>ユリ</t>
    </rPh>
    <phoneticPr fontId="5"/>
  </si>
  <si>
    <t>その他</t>
    <rPh sb="2" eb="3">
      <t>タ</t>
    </rPh>
    <phoneticPr fontId="5"/>
  </si>
  <si>
    <t>ORI</t>
  </si>
  <si>
    <t>AZI</t>
  </si>
  <si>
    <t>L-A</t>
  </si>
  <si>
    <t>O-T</t>
  </si>
  <si>
    <t>BACH</t>
  </si>
  <si>
    <t>BRINDISI</t>
  </si>
  <si>
    <t>CANBERRA</t>
  </si>
  <si>
    <t>SPEC</t>
  </si>
  <si>
    <t>CASA BLANCA</t>
  </si>
  <si>
    <t>L-O</t>
  </si>
  <si>
    <t>CONCA D'OR</t>
  </si>
  <si>
    <t>CORVARA</t>
  </si>
  <si>
    <t>COURIER</t>
  </si>
  <si>
    <t>CRYSTAL BLANCA</t>
  </si>
  <si>
    <t>CURIE</t>
  </si>
  <si>
    <t>LONG</t>
  </si>
  <si>
    <t>DIZZY</t>
  </si>
  <si>
    <t>DONATO</t>
  </si>
  <si>
    <t>DYNAMITE</t>
  </si>
  <si>
    <t>ERCOLANO</t>
  </si>
  <si>
    <t>HELVETIA</t>
  </si>
  <si>
    <t>INDIAN DIAMOND</t>
  </si>
  <si>
    <t>LAKE CAREY</t>
  </si>
  <si>
    <t>LITOUWEN</t>
  </si>
  <si>
    <t>MANISSA</t>
  </si>
  <si>
    <t>MATRIX</t>
  </si>
  <si>
    <t>MENORCA</t>
  </si>
  <si>
    <t>MERO STAR</t>
  </si>
  <si>
    <t>NAVONA</t>
  </si>
  <si>
    <t>NELLO</t>
  </si>
  <si>
    <t>NOVA ZEMBLA</t>
  </si>
  <si>
    <t>NYMPH</t>
  </si>
  <si>
    <t>ORIGINAL LOVE</t>
  </si>
  <si>
    <t>PAVIA</t>
  </si>
  <si>
    <t>ROBINA</t>
  </si>
  <si>
    <t>SERRADA</t>
  </si>
  <si>
    <t>SHEILA ZANTRISHEI</t>
  </si>
  <si>
    <t>SIBERIA</t>
  </si>
  <si>
    <t>SORBONNE</t>
  </si>
  <si>
    <t>SOUVENIR</t>
  </si>
  <si>
    <t>STAR GAZER</t>
  </si>
  <si>
    <t>STARFIGHTER</t>
  </si>
  <si>
    <t>TIBER</t>
  </si>
  <si>
    <t>TRESOR</t>
  </si>
  <si>
    <t>UNIVERSE</t>
  </si>
  <si>
    <t>WHITE HEAVEN</t>
  </si>
  <si>
    <t>WHITE TRIUMPH ZANLOTRIUMPH</t>
  </si>
  <si>
    <t>YELLOWEEN</t>
  </si>
  <si>
    <t>増減</t>
    <rPh sb="0" eb="2">
      <t>ゾウゲン</t>
    </rPh>
    <phoneticPr fontId="5"/>
  </si>
  <si>
    <t>品種名</t>
    <rPh sb="0" eb="2">
      <t>ヒンシュ</t>
    </rPh>
    <rPh sb="2" eb="3">
      <t>メイ</t>
    </rPh>
    <phoneticPr fontId="5"/>
  </si>
  <si>
    <t>室内栽培</t>
    <rPh sb="0" eb="2">
      <t>シツナイ</t>
    </rPh>
    <rPh sb="2" eb="4">
      <t>サイバイ</t>
    </rPh>
    <phoneticPr fontId="5"/>
  </si>
  <si>
    <t>%</t>
  </si>
  <si>
    <t/>
  </si>
  <si>
    <t>透かし百合</t>
    <rPh sb="0" eb="1">
      <t>ス</t>
    </rPh>
    <rPh sb="3" eb="5">
      <t>ユリ</t>
    </rPh>
    <phoneticPr fontId="5"/>
  </si>
  <si>
    <t>黄色</t>
    <rPh sb="0" eb="2">
      <t>キイロ</t>
    </rPh>
    <phoneticPr fontId="5"/>
  </si>
  <si>
    <t>白色</t>
    <rPh sb="0" eb="2">
      <t>シロイロ</t>
    </rPh>
    <phoneticPr fontId="5"/>
  </si>
  <si>
    <t>EYELINER</t>
  </si>
  <si>
    <t>INDIAN SUMMERSET</t>
  </si>
  <si>
    <t>-</t>
  </si>
  <si>
    <t>AMATERAS</t>
  </si>
  <si>
    <t>EL DIVO</t>
  </si>
  <si>
    <t>FENICE</t>
  </si>
  <si>
    <t>MERENTE</t>
  </si>
  <si>
    <t>MERLET</t>
  </si>
  <si>
    <t>MONTENEU</t>
  </si>
  <si>
    <t>ORANGE MATRIX</t>
  </si>
  <si>
    <t>RICHMOND</t>
  </si>
  <si>
    <t>TARRANGO</t>
  </si>
  <si>
    <t>ENTERTAINER</t>
  </si>
  <si>
    <t>HONESTY</t>
  </si>
  <si>
    <t>PUMA</t>
  </si>
  <si>
    <t>赤色</t>
    <rPh sb="0" eb="2">
      <t>アカイロ</t>
    </rPh>
    <phoneticPr fontId="5"/>
  </si>
  <si>
    <t xml:space="preserve">白黄、ﾊﾞｲｶﾗｰ </t>
    <rPh sb="0" eb="1">
      <t>シロ</t>
    </rPh>
    <rPh sb="1" eb="2">
      <t>キ</t>
    </rPh>
    <phoneticPr fontId="5"/>
  </si>
  <si>
    <t>-</t>
    <phoneticPr fontId="5"/>
  </si>
  <si>
    <t>(単位：ｈａ)</t>
  </si>
  <si>
    <t>開花球＋2年養成球</t>
  </si>
  <si>
    <t>りん片養成</t>
    <phoneticPr fontId="5"/>
  </si>
  <si>
    <t>温室内養成</t>
  </si>
  <si>
    <t>合計</t>
  </si>
  <si>
    <t>りん片養成</t>
    <phoneticPr fontId="5"/>
  </si>
  <si>
    <t>増減(%)</t>
    <rPh sb="0" eb="2">
      <t>ゾウゲン</t>
    </rPh>
    <phoneticPr fontId="5"/>
  </si>
  <si>
    <t>2N りん片養成</t>
    <phoneticPr fontId="5"/>
  </si>
  <si>
    <t>＊2年養成球根＝２年間畑に据え置かれるもの。例：ターボカサブランカ等。</t>
  </si>
  <si>
    <t>＊2N リン片養成＝リン片ばら撒きで、２年間畑に据え置かれるもの。</t>
    <rPh sb="6" eb="7">
      <t>ヘン</t>
    </rPh>
    <rPh sb="7" eb="9">
      <t>ヨウセイ</t>
    </rPh>
    <rPh sb="12" eb="13">
      <t>ヘン</t>
    </rPh>
    <rPh sb="15" eb="16">
      <t>マ</t>
    </rPh>
    <phoneticPr fontId="5"/>
  </si>
  <si>
    <t>１９９９（確定値）</t>
  </si>
  <si>
    <t>２０００（確定値）</t>
  </si>
  <si>
    <t>２００１（確定値）</t>
  </si>
  <si>
    <t>２００２（確定値）</t>
  </si>
  <si>
    <t>種目</t>
  </si>
  <si>
    <t>温室</t>
  </si>
  <si>
    <t>リン片</t>
    <phoneticPr fontId="5"/>
  </si>
  <si>
    <t>開花球</t>
  </si>
  <si>
    <t>オーレリアン</t>
  </si>
  <si>
    <t xml:space="preserve">- </t>
  </si>
  <si>
    <t>スカシ</t>
  </si>
  <si>
    <t>ＬＡハイブリッド</t>
  </si>
  <si>
    <t>ＬＯハイブリッド</t>
  </si>
  <si>
    <t>鉄砲百合</t>
  </si>
  <si>
    <t>ＯＡハイブリッド</t>
  </si>
  <si>
    <t>ＯＴハイブリッド</t>
  </si>
  <si>
    <t>オリエンタル</t>
  </si>
  <si>
    <t>鹿の子百合群</t>
  </si>
  <si>
    <t>タイガーリリー</t>
  </si>
  <si>
    <t>品目不明</t>
  </si>
  <si>
    <t>その他</t>
  </si>
  <si>
    <t>２００３（確定値）</t>
  </si>
  <si>
    <t>２００４（確定値）</t>
  </si>
  <si>
    <t>２００５（確定値）</t>
    <phoneticPr fontId="5"/>
  </si>
  <si>
    <t>２００６（確定値）</t>
    <phoneticPr fontId="5"/>
  </si>
  <si>
    <t>２００７（確定値）</t>
    <rPh sb="5" eb="7">
      <t>カクテイ</t>
    </rPh>
    <rPh sb="7" eb="8">
      <t>アタイ</t>
    </rPh>
    <phoneticPr fontId="5"/>
  </si>
  <si>
    <t>２００８（確定値）</t>
    <rPh sb="5" eb="7">
      <t>カクテイ</t>
    </rPh>
    <rPh sb="7" eb="8">
      <t>アタイ</t>
    </rPh>
    <phoneticPr fontId="5"/>
  </si>
  <si>
    <t>ミシェラネアス</t>
    <phoneticPr fontId="5"/>
  </si>
  <si>
    <t>原種</t>
    <rPh sb="0" eb="2">
      <t>ゲンシュ</t>
    </rPh>
    <phoneticPr fontId="5"/>
  </si>
  <si>
    <t>２００９（確定値）</t>
    <rPh sb="5" eb="7">
      <t>カクテイ</t>
    </rPh>
    <rPh sb="7" eb="8">
      <t>アタイ</t>
    </rPh>
    <phoneticPr fontId="5"/>
  </si>
  <si>
    <t>２N リン片</t>
    <phoneticPr fontId="5"/>
  </si>
  <si>
    <t>２０１０（確定値）</t>
    <rPh sb="5" eb="8">
      <t>カクテイチ</t>
    </rPh>
    <phoneticPr fontId="5"/>
  </si>
  <si>
    <t>-</t>
    <phoneticPr fontId="5"/>
  </si>
  <si>
    <t>２０１１（確定値2）</t>
    <rPh sb="5" eb="8">
      <t>カクテイチ</t>
    </rPh>
    <phoneticPr fontId="5"/>
  </si>
  <si>
    <t>２０１１（確定値1）</t>
    <rPh sb="5" eb="8">
      <t>カクテイチ</t>
    </rPh>
    <phoneticPr fontId="5"/>
  </si>
  <si>
    <t>yellow</t>
  </si>
  <si>
    <t>GOLDEN MATRIX</t>
  </si>
  <si>
    <t>ｺﾞｰﾙﾃﾞﾝﾏﾄﾘｯｸｽ</t>
  </si>
  <si>
    <t>pink</t>
  </si>
  <si>
    <t>white</t>
  </si>
  <si>
    <t>ﾅﾎﾞﾅ</t>
  </si>
  <si>
    <t>red</t>
  </si>
  <si>
    <t>ﾈﾛ</t>
  </si>
  <si>
    <t>orange</t>
  </si>
  <si>
    <t>ｵﾚﾝｼﾞﾏﾄﾘｯｸｽ</t>
  </si>
  <si>
    <t>ﾏﾄﾘｯｸｽ</t>
  </si>
  <si>
    <t>apricot</t>
  </si>
  <si>
    <t>bi-color</t>
  </si>
  <si>
    <t>ｲｴﾛｰﾀﾞｲﾔﾓﾝﾄﾞ</t>
  </si>
  <si>
    <t>YELLOW DIAMOND</t>
  </si>
  <si>
    <t>ｾﾗﾀﾞ</t>
  </si>
  <si>
    <t>ﾊﾟﾋﾞｱ</t>
  </si>
  <si>
    <t>ﾅｯｼｭﾋﾞﾙ</t>
  </si>
  <si>
    <t>ｴﾙﾃﾞｨｰﾎﾞ</t>
  </si>
  <si>
    <t>ﾋﾞｭｰｿﾚｲﾕ</t>
  </si>
  <si>
    <t>BEAU SOLEIL</t>
  </si>
  <si>
    <t>ﾊﾟｰﾃｨｰﾀﾞｲﾔﾓﾝﾄﾞ</t>
  </si>
  <si>
    <t>PARTY DIAMOND</t>
  </si>
  <si>
    <t>ﾒﾙﾚ</t>
  </si>
  <si>
    <t>ｲﾝﾃﾞｨｱﾝｻﾏｰｾｯﾄ</t>
  </si>
  <si>
    <t>ﾌﾞﾘﾝﾃﾞｨｼ</t>
  </si>
  <si>
    <t>ﾎﾞｰﾄﾞｳｫｰｸ</t>
  </si>
  <si>
    <t>BOARDWALK</t>
  </si>
  <si>
    <t>ｱﾙﾊﾞﾀｯｸｽ</t>
  </si>
  <si>
    <t>ARBATAX</t>
  </si>
  <si>
    <t>ｱﾙﾌﾞﾌｪｲﾗ</t>
  </si>
  <si>
    <t>ALBUFEIRA</t>
  </si>
  <si>
    <t>ｹﾞﾘｯﾄｻﾞﾙﾑ</t>
  </si>
  <si>
    <t>ﾘｯﾁﾓﾝﾄﾞ</t>
  </si>
  <si>
    <t>ﾒﾚﾝﾃ</t>
  </si>
  <si>
    <t>ﾘﾄｰｳｪﾝ</t>
  </si>
  <si>
    <t>ｱｲﾗｲﾅｰ</t>
  </si>
  <si>
    <t>ｴﾙｺﾗﾉ</t>
  </si>
  <si>
    <t>ｸｰﾘｱｰ</t>
  </si>
  <si>
    <t>ﾊﾞｯﾊ</t>
  </si>
  <si>
    <t>ｵﾘｼﾞﾅﾙﾗﾌﾞ</t>
  </si>
  <si>
    <t>ﾌｫﾙｻﾞﾚｯﾄﾞ</t>
  </si>
  <si>
    <t>FORZA RED</t>
  </si>
  <si>
    <t>ﾒﾉﾙｶ</t>
  </si>
  <si>
    <t>ﾌﾟｰﾏ</t>
  </si>
  <si>
    <t>ｲﾝﾀﾞｨｱﾝﾀﾞｲﾔﾓﾝﾄﾞ</t>
  </si>
  <si>
    <t>ｵﾈｽﾃｨ</t>
  </si>
  <si>
    <t>ｴﾚﾓ</t>
  </si>
  <si>
    <t>EREMO</t>
  </si>
  <si>
    <t>ｼｰｻﾞｰｽﾊﾟﾚｽ</t>
  </si>
  <si>
    <t>CAESARS PALACE</t>
  </si>
  <si>
    <t>ｱﾏﾃﾗｽ</t>
  </si>
  <si>
    <t>ｼﾞ ｴｯｼﾞ</t>
  </si>
  <si>
    <t>THE EDGE</t>
  </si>
  <si>
    <t>ｽｰﾍﾞﾆｱ</t>
  </si>
  <si>
    <t>ｼｰﾗ</t>
  </si>
  <si>
    <t>ｲｻﾞﾍﾞﾗ</t>
  </si>
  <si>
    <t>ROSELILY ISABELLA DL044033</t>
  </si>
  <si>
    <t>ﾌｪﾆｽ</t>
  </si>
  <si>
    <t>ｿﾙﾎﾞﾝﾇ</t>
  </si>
  <si>
    <t>ﾏｰﾛﾝ</t>
  </si>
  <si>
    <t>redpink</t>
  </si>
  <si>
    <t>ｴﾝﾀｰﾃｲﾅｰ</t>
  </si>
  <si>
    <t>ﾕﾆﾊﾞｰｽ</t>
  </si>
  <si>
    <t>ｼﾍﾞﾘｱ</t>
  </si>
  <si>
    <t>ｻﾝﾃﾝﾀﾞｰ</t>
  </si>
  <si>
    <t>ﾊﾟｼﾌｨｯｸｵｰｼｬﾝ</t>
  </si>
  <si>
    <t>PACIFIC OCEAN</t>
  </si>
  <si>
    <t>ﾉﾊﾞｾﾝﾌﾞﾗ</t>
  </si>
  <si>
    <t>ﾓﾝﾃﾆｭｰ</t>
  </si>
  <si>
    <t>ｸﾘｽﾀﾙﾌﾞﾗﾝｶ</t>
  </si>
  <si>
    <t>ｶｻﾌﾞﾗﾝｶ</t>
  </si>
  <si>
    <t>red/white</t>
  </si>
  <si>
    <t>ﾃｨﾊﾞｰ</t>
  </si>
  <si>
    <t>ｽﾀｰﾗｲﾄｴｸｽﾌﾟﾚｽ</t>
  </si>
  <si>
    <t>ｽﾀｰﾌｧｲﾀｰ</t>
  </si>
  <si>
    <t>ｽﾀｰｹﾞｻﾞｰ</t>
  </si>
  <si>
    <t>ﾊﾟﾗﾃﾞﾛ</t>
  </si>
  <si>
    <t>ﾒﾛｰｽﾀｰ</t>
  </si>
  <si>
    <t>ﾃﾞｨｼﾞｰ</t>
  </si>
  <si>
    <t>ｷｬﾝﾍﾞﾗ</t>
  </si>
  <si>
    <t>ﾋﾞﾋﾞｱﾅ</t>
  </si>
  <si>
    <t>VIVIANA ZANTRIANA</t>
  </si>
  <si>
    <t>ﾀﾗﾝｺﾞ</t>
  </si>
  <si>
    <t>ﾋﾟｺ</t>
  </si>
  <si>
    <t>ﾚｲｸｷｬﾘｰ</t>
  </si>
  <si>
    <t>ﾀﾞｲﾅﾏｲﾄ</t>
  </si>
  <si>
    <t>ｺﾙﾊﾞﾗ</t>
  </si>
  <si>
    <t>white/yellow</t>
  </si>
  <si>
    <t>ｲｴﾛｰｳｨﾝ</t>
  </si>
  <si>
    <t>ｲｴﾛｰｽﾄﾗｲｸ</t>
  </si>
  <si>
    <t>YELLOW STRIKE</t>
  </si>
  <si>
    <t>ｾﾗﾉ</t>
  </si>
  <si>
    <t>ﾏﾆｻ</t>
  </si>
  <si>
    <t>ｺﾝｶﾄﾞｰﾙ</t>
  </si>
  <si>
    <t>ｶﾃｨｰﾅ</t>
  </si>
  <si>
    <t>ﾌｫｰｴﾊﾞｰ</t>
  </si>
  <si>
    <t>FOREVER</t>
  </si>
  <si>
    <t>ﾆﾝﾌ</t>
  </si>
  <si>
    <t>ﾛﾋﾞｰﾅ</t>
  </si>
  <si>
    <t>ﾌﾟﾛﾌﾝﾄﾞ</t>
  </si>
  <si>
    <t>PROFUNDO</t>
  </si>
  <si>
    <t>ﾊﾟﾗｯﾂｫ</t>
  </si>
  <si>
    <t>PALAZZO</t>
  </si>
  <si>
    <t>ﾏｼｿﾞ</t>
  </si>
  <si>
    <t>MACIZO</t>
  </si>
  <si>
    <t>ﾄﾞﾅﾄ</t>
  </si>
  <si>
    <t>ﾃｰﾌﾞﾙﾀﾞﾝｽ</t>
  </si>
  <si>
    <t>TABLEDANCE</t>
  </si>
  <si>
    <t>ﾋﾟﾝｸﾊﾟﾚｽ</t>
  </si>
  <si>
    <t>PINK PALACE</t>
  </si>
  <si>
    <t>ｺﾝﾍﾟﾃｨｼｮﾝ</t>
  </si>
  <si>
    <t>COMPETITION</t>
  </si>
  <si>
    <t>CORCOVADO</t>
  </si>
  <si>
    <t>ﾄﾞﾈｰｼｮﾝ</t>
  </si>
  <si>
    <t>DONACION</t>
  </si>
  <si>
    <t>ﾎﾜｲﾄﾄﾗｲｱﾝﾌ</t>
  </si>
  <si>
    <t>ﾎﾜｲﾄﾍﾌﾞﾝ</t>
  </si>
  <si>
    <t>ｳｫｯﾁｱｯﾌﾟ</t>
  </si>
  <si>
    <t>WATCH UP</t>
  </si>
  <si>
    <t>２０１２（確定値）</t>
    <rPh sb="5" eb="8">
      <t>カクテイチ</t>
    </rPh>
    <phoneticPr fontId="5"/>
  </si>
  <si>
    <t>＊各年の速報値と確定値の差が大きすぎるのでその差も示しました。</t>
    <rPh sb="1" eb="3">
      <t>カクトシ</t>
    </rPh>
    <rPh sb="4" eb="7">
      <t>ソクホウチ</t>
    </rPh>
    <rPh sb="8" eb="11">
      <t>カクテイチ</t>
    </rPh>
    <rPh sb="12" eb="13">
      <t>サ</t>
    </rPh>
    <rPh sb="14" eb="15">
      <t>オオ</t>
    </rPh>
    <rPh sb="23" eb="24">
      <t>サ</t>
    </rPh>
    <rPh sb="25" eb="26">
      <t>シメ</t>
    </rPh>
    <phoneticPr fontId="5"/>
  </si>
  <si>
    <t>色不明</t>
    <rPh sb="0" eb="1">
      <t>イロ</t>
    </rPh>
    <rPh sb="1" eb="3">
      <t>フメイ</t>
    </rPh>
    <phoneticPr fontId="5"/>
  </si>
  <si>
    <t>色不明　Total</t>
    <rPh sb="0" eb="1">
      <t>イロ</t>
    </rPh>
    <rPh sb="1" eb="3">
      <t>フメイ</t>
    </rPh>
    <phoneticPr fontId="5"/>
  </si>
  <si>
    <t>asiatic</t>
    <phoneticPr fontId="5"/>
  </si>
  <si>
    <t>variety</t>
    <phoneticPr fontId="5"/>
  </si>
  <si>
    <t>group</t>
    <phoneticPr fontId="5"/>
  </si>
  <si>
    <t>color</t>
    <phoneticPr fontId="5"/>
  </si>
  <si>
    <t>Yellow</t>
    <phoneticPr fontId="5"/>
  </si>
  <si>
    <t>AH Yellow Total</t>
    <phoneticPr fontId="5"/>
  </si>
  <si>
    <t>Pink</t>
    <phoneticPr fontId="5"/>
  </si>
  <si>
    <t>ﾋﾟﾝｸ</t>
    <phoneticPr fontId="5"/>
  </si>
  <si>
    <t>AH Pink Total</t>
    <phoneticPr fontId="5"/>
  </si>
  <si>
    <t>White</t>
    <phoneticPr fontId="5"/>
  </si>
  <si>
    <t>AH White Total</t>
    <phoneticPr fontId="5"/>
  </si>
  <si>
    <t>Red</t>
    <phoneticPr fontId="5"/>
  </si>
  <si>
    <t>AH Red Total</t>
    <phoneticPr fontId="5"/>
  </si>
  <si>
    <t>Orange + Apricot</t>
    <phoneticPr fontId="5"/>
  </si>
  <si>
    <t>ｵﾚﾝｼﾞ+ｱﾌﾟﾘｺｯﾄ</t>
    <phoneticPr fontId="5"/>
  </si>
  <si>
    <t>AH Orange + Apricot Total</t>
    <phoneticPr fontId="5"/>
  </si>
  <si>
    <t>Bi-color</t>
    <phoneticPr fontId="5"/>
  </si>
  <si>
    <t>ﾊﾞｲｶﾗｰ</t>
    <phoneticPr fontId="5"/>
  </si>
  <si>
    <t>AH Bi-color Total</t>
    <phoneticPr fontId="5"/>
  </si>
  <si>
    <t>Asiatic Total (on Listed)</t>
    <phoneticPr fontId="5"/>
  </si>
  <si>
    <t>Asiatic Total （announced）</t>
    <phoneticPr fontId="5"/>
  </si>
  <si>
    <t>LA hybrid</t>
    <phoneticPr fontId="5"/>
  </si>
  <si>
    <t>LAﾊｲﾌﾞﾘｯﾄﾞ</t>
    <phoneticPr fontId="5"/>
  </si>
  <si>
    <t>LA Yellow Total</t>
    <phoneticPr fontId="5"/>
  </si>
  <si>
    <t>LA Pink Total</t>
    <phoneticPr fontId="5"/>
  </si>
  <si>
    <t>LA White Total</t>
    <phoneticPr fontId="5"/>
  </si>
  <si>
    <t>LA Red Total</t>
    <phoneticPr fontId="5"/>
  </si>
  <si>
    <t>LA Orange, Apricot Total</t>
    <phoneticPr fontId="5"/>
  </si>
  <si>
    <t>LA hybrids Total (on Listed)</t>
    <phoneticPr fontId="5"/>
  </si>
  <si>
    <t>LA hybrids Total （announced）</t>
    <phoneticPr fontId="5"/>
  </si>
  <si>
    <t>Oriental</t>
    <phoneticPr fontId="5"/>
  </si>
  <si>
    <t>ｵﾘｴﾝﾀﾙ</t>
    <phoneticPr fontId="5"/>
  </si>
  <si>
    <t>OH Pink Total</t>
    <phoneticPr fontId="5"/>
  </si>
  <si>
    <t>OH White total</t>
    <phoneticPr fontId="5"/>
  </si>
  <si>
    <t>OH Red Total</t>
    <phoneticPr fontId="5"/>
  </si>
  <si>
    <t>White/Yellow, Bi-color</t>
    <phoneticPr fontId="5"/>
  </si>
  <si>
    <t>OH White/Yellow, Bi-color Total</t>
    <phoneticPr fontId="5"/>
  </si>
  <si>
    <t>Oriental Total (on Listed)</t>
    <phoneticPr fontId="5"/>
  </si>
  <si>
    <t>Oriental Total （announced）</t>
    <phoneticPr fontId="5"/>
  </si>
  <si>
    <t>OT hybrids</t>
    <phoneticPr fontId="5"/>
  </si>
  <si>
    <t>OTﾊｲﾌﾞﾘｯﾄﾞ</t>
    <phoneticPr fontId="5"/>
  </si>
  <si>
    <t>OT Pink Total</t>
    <phoneticPr fontId="5"/>
  </si>
  <si>
    <t>OT White total</t>
    <phoneticPr fontId="5"/>
  </si>
  <si>
    <t>OT Red Total</t>
    <phoneticPr fontId="5"/>
  </si>
  <si>
    <t>Orange</t>
    <phoneticPr fontId="5"/>
  </si>
  <si>
    <t>ｵﾚﾝｼﾞ</t>
    <phoneticPr fontId="5"/>
  </si>
  <si>
    <t>OT hybrids Total (on Listed)</t>
    <phoneticPr fontId="5"/>
  </si>
  <si>
    <t>OT hybrids Total （announced）</t>
    <phoneticPr fontId="5"/>
  </si>
  <si>
    <t>LO hybrids</t>
    <phoneticPr fontId="5"/>
  </si>
  <si>
    <t>LOﾊｲﾌﾞﾘｯﾄﾞ</t>
    <phoneticPr fontId="5"/>
  </si>
  <si>
    <t>LO hybrids Total (on Listed)</t>
    <phoneticPr fontId="5"/>
  </si>
  <si>
    <t>LO hybrids Total （announced）</t>
    <phoneticPr fontId="5"/>
  </si>
  <si>
    <t>Longiflorum</t>
    <phoneticPr fontId="5"/>
  </si>
  <si>
    <t>Longiflorum Total (on Listed)</t>
    <phoneticPr fontId="5"/>
  </si>
  <si>
    <t>Longiflorum Total （announced）</t>
    <phoneticPr fontId="5"/>
  </si>
  <si>
    <t>Other Lily</t>
    <phoneticPr fontId="5"/>
  </si>
  <si>
    <t>Other lily Total (on Listed)</t>
    <phoneticPr fontId="5"/>
  </si>
  <si>
    <t>Other lily Total (announced)</t>
    <phoneticPr fontId="5"/>
  </si>
  <si>
    <t>others (on Listed)</t>
    <phoneticPr fontId="5"/>
  </si>
  <si>
    <t>Zaailingen + Diversen (on Listed)</t>
    <phoneticPr fontId="5"/>
  </si>
  <si>
    <t>All lily Total （on Listed）</t>
    <phoneticPr fontId="5"/>
  </si>
  <si>
    <t>All lily Total （announced）</t>
    <phoneticPr fontId="5"/>
  </si>
  <si>
    <t>ROYAL SUNSET</t>
  </si>
  <si>
    <t>ﾛｲﾔﾙｻﾝｾｯﾄ</t>
  </si>
  <si>
    <t>VENDOME</t>
  </si>
  <si>
    <t>ﾍﾞﾝﾄﾞｰﾑ</t>
  </si>
  <si>
    <t>ASTERIAN</t>
  </si>
  <si>
    <t>ｱｽﾃﾘｱﾝ</t>
  </si>
  <si>
    <t>SIGNUM ZANLORSIG</t>
  </si>
  <si>
    <t>ｼｸﾞﾅﾑ</t>
  </si>
  <si>
    <t>ｺﾙｺﾊﾞｰﾄﾞ</t>
  </si>
  <si>
    <t>ﾌｰﾁｪﾝ</t>
  </si>
  <si>
    <t>WOORI TOWER</t>
  </si>
  <si>
    <t>LANCIFOLIUM</t>
  </si>
  <si>
    <t>ｵﾆﾕﾘ</t>
  </si>
  <si>
    <t>２０１３（確定値）</t>
    <rPh sb="5" eb="8">
      <t>カクテイチ</t>
    </rPh>
    <phoneticPr fontId="5"/>
  </si>
  <si>
    <t>2N＋2Nりん片</t>
    <phoneticPr fontId="5"/>
  </si>
  <si>
    <t>2N
+2Nﾘﾝ片</t>
    <rPh sb="8" eb="9">
      <t>ヘン</t>
    </rPh>
    <phoneticPr fontId="5"/>
  </si>
  <si>
    <t>1N開花球</t>
    <rPh sb="2" eb="4">
      <t>カイカ</t>
    </rPh>
    <rPh sb="4" eb="5">
      <t>キュウ</t>
    </rPh>
    <phoneticPr fontId="5"/>
  </si>
  <si>
    <t>2N鱗片＋2N
＋1N開花球</t>
    <rPh sb="2" eb="4">
      <t>リンペン</t>
    </rPh>
    <rPh sb="11" eb="13">
      <t>カイカ</t>
    </rPh>
    <rPh sb="13" eb="14">
      <t>キュウ</t>
    </rPh>
    <phoneticPr fontId="5"/>
  </si>
  <si>
    <t>2N鱗片
＋2N</t>
    <rPh sb="2" eb="4">
      <t>リンペン</t>
    </rPh>
    <phoneticPr fontId="5"/>
  </si>
  <si>
    <t>　（内容/明細は不明）</t>
    <rPh sb="2" eb="4">
      <t>ナイヨウ</t>
    </rPh>
    <rPh sb="5" eb="7">
      <t>メイサイ</t>
    </rPh>
    <rPh sb="8" eb="10">
      <t>フメイ</t>
    </rPh>
    <phoneticPr fontId="5"/>
  </si>
  <si>
    <t>2Nﾘﾝ片+2Ｎ
+1N開花球</t>
    <rPh sb="4" eb="5">
      <t>ヘン</t>
    </rPh>
    <phoneticPr fontId="5"/>
  </si>
  <si>
    <t>2Nﾘﾝ片+2N
+1N開花球</t>
    <rPh sb="4" eb="5">
      <t>ヘン</t>
    </rPh>
    <phoneticPr fontId="5"/>
  </si>
  <si>
    <t>PARRANO</t>
  </si>
  <si>
    <t>BACARDI</t>
  </si>
  <si>
    <t>ﾊﾞｶﾙﾃﾞｨ</t>
  </si>
  <si>
    <t>INDIANA</t>
  </si>
  <si>
    <t>ｲﾝﾃﾞｨｱﾅ</t>
  </si>
  <si>
    <t>OUTBACK</t>
  </si>
  <si>
    <t>ｱｳﾄﾊﾞｯｸ</t>
  </si>
  <si>
    <t>MAYTIME</t>
  </si>
  <si>
    <t>ﾒｲﾀｲﾑ</t>
  </si>
  <si>
    <t>ZAMBESI</t>
  </si>
  <si>
    <t>ｻﾞﾝﾍﾞｼ</t>
  </si>
  <si>
    <t>LABRADOR</t>
  </si>
  <si>
    <t>ZELMIRA</t>
  </si>
  <si>
    <t>SCIPIONE</t>
  </si>
  <si>
    <t>STRATOSPHERE</t>
  </si>
  <si>
    <t>RODENGO</t>
  </si>
  <si>
    <t>RED ROCK</t>
  </si>
  <si>
    <t>APRICOT FUDGE</t>
  </si>
  <si>
    <t>ｱﾌﾟﾘｺｯﾄﾌｧｯｼﾞ</t>
  </si>
  <si>
    <t>AKRON</t>
  </si>
  <si>
    <t>CATONE</t>
  </si>
  <si>
    <t>MOUNT COOK</t>
  </si>
  <si>
    <t>PINK ZSAR</t>
  </si>
  <si>
    <t>BIG NEWS</t>
  </si>
  <si>
    <t>SEVERN</t>
  </si>
  <si>
    <t>ELDORET</t>
  </si>
  <si>
    <t>ｴﾙﾄﾞﾚｯﾄ</t>
  </si>
  <si>
    <t>BELLVILLE</t>
  </si>
  <si>
    <t>SHINE ON</t>
  </si>
  <si>
    <t>BELLAMONTE</t>
  </si>
  <si>
    <t>MALDANO</t>
  </si>
  <si>
    <t>MARRIOTT</t>
  </si>
  <si>
    <t>PINNACLE</t>
  </si>
  <si>
    <t>RESOLUTE</t>
  </si>
  <si>
    <t>FRONTERA</t>
  </si>
  <si>
    <t>FASTRADA</t>
  </si>
  <si>
    <t>SARONNO</t>
  </si>
  <si>
    <t>VESTARO</t>
  </si>
  <si>
    <t>RED DESIRE</t>
  </si>
  <si>
    <t>２０１４（確定値）</t>
    <phoneticPr fontId="5"/>
  </si>
  <si>
    <t>オランダ産百合栽培面積表　品目別　1999 ～2013</t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5"/>
  </si>
  <si>
    <t>速報値・確定値
増減(%)</t>
    <rPh sb="0" eb="3">
      <t>ソクホウチ</t>
    </rPh>
    <rPh sb="4" eb="7">
      <t>カクテイチ</t>
    </rPh>
    <rPh sb="8" eb="10">
      <t>ゾウゲン</t>
    </rPh>
    <phoneticPr fontId="5"/>
  </si>
  <si>
    <t>CORTONA</t>
  </si>
  <si>
    <t>DOROSO</t>
  </si>
  <si>
    <t>KAMSBERG</t>
  </si>
  <si>
    <t>POKERFACE</t>
  </si>
  <si>
    <t>SCANSANO</t>
  </si>
  <si>
    <t>TIRRENO</t>
  </si>
  <si>
    <t>CALI</t>
  </si>
  <si>
    <t>FREEDOM TOWER</t>
  </si>
  <si>
    <t>ACCOLADE</t>
  </si>
  <si>
    <t>AMISTAD</t>
  </si>
  <si>
    <t>ASCOT</t>
  </si>
  <si>
    <t>BOMBASTIC</t>
  </si>
  <si>
    <t>BUDAPEST</t>
  </si>
  <si>
    <t>DIANTHA</t>
  </si>
  <si>
    <t>MONSANO</t>
  </si>
  <si>
    <t>RED DAWN</t>
  </si>
  <si>
    <t>SALVO</t>
  </si>
  <si>
    <t>VETTO</t>
  </si>
  <si>
    <t>WAVERIDER</t>
  </si>
  <si>
    <t>ALBARETO</t>
  </si>
  <si>
    <t>BORRELLO</t>
  </si>
  <si>
    <t>GENZANO</t>
  </si>
  <si>
    <t>MARENGO</t>
  </si>
  <si>
    <t>MARTINE</t>
  </si>
  <si>
    <t>MONTE BIANCO</t>
  </si>
  <si>
    <t>TOUCHSTONE</t>
  </si>
  <si>
    <t>ｶﾑｽﾊﾞｰｸﾞ</t>
  </si>
  <si>
    <t>ｽｶﾝｻｰﾉ</t>
  </si>
  <si>
    <t>ﾀｯﾁｽﾄｰﾝ</t>
  </si>
  <si>
    <t>pink, double</t>
  </si>
  <si>
    <t>２０１５（確定値）</t>
    <phoneticPr fontId="5"/>
  </si>
  <si>
    <t>ＯＡハイブリッド</t>
    <phoneticPr fontId="5"/>
  </si>
  <si>
    <t>BREAKOUT</t>
  </si>
  <si>
    <t>CORLEONE</t>
  </si>
  <si>
    <t>DYNAMIX</t>
  </si>
  <si>
    <t>MANDALAY BAY</t>
  </si>
  <si>
    <t>RAVELLO</t>
  </si>
  <si>
    <t>VIERNE</t>
  </si>
  <si>
    <t>ICE DREAMER</t>
  </si>
  <si>
    <t>PRAIANO</t>
  </si>
  <si>
    <t>ROSELILY ELENA DL04581</t>
  </si>
  <si>
    <t>SANTANDER</t>
  </si>
  <si>
    <t>FUJIAN</t>
  </si>
  <si>
    <t>PETACAS</t>
  </si>
  <si>
    <t>REDFORD</t>
  </si>
  <si>
    <t>TISENTO</t>
  </si>
  <si>
    <t>ｳﾞｨｴﾙﾇ</t>
  </si>
  <si>
    <t>ﾌﾞﾚｲｸｱｳﾄ</t>
  </si>
  <si>
    <t>ﾗﾍﾞﾛ</t>
  </si>
  <si>
    <t>ﾌﾟﾗｲｱｰﾉ</t>
  </si>
  <si>
    <t>ｴﾚﾅ</t>
  </si>
  <si>
    <t>ﾍﾟﾀｶｽ</t>
  </si>
  <si>
    <t>鱗片</t>
    <rPh sb="0" eb="2">
      <t>リンペン</t>
    </rPh>
    <phoneticPr fontId="5"/>
  </si>
  <si>
    <t>２０１６（確定値）</t>
    <rPh sb="5" eb="7">
      <t>カクテイ</t>
    </rPh>
    <rPh sb="7" eb="8">
      <t>アタイ</t>
    </rPh>
    <phoneticPr fontId="5"/>
  </si>
  <si>
    <t>KINGSVILLE</t>
  </si>
  <si>
    <t>FOUR QUEENS</t>
  </si>
  <si>
    <t>ﾌｫｰｸｨｰﾝｽﾞ</t>
  </si>
  <si>
    <t>ﾏﾝﾀﾞﾚｲﾍﾞｲ</t>
  </si>
  <si>
    <t>PALENA</t>
  </si>
  <si>
    <t>ﾊﾟﾚﾅ</t>
  </si>
  <si>
    <t>ZANELLA</t>
  </si>
  <si>
    <t>ｻﾞﾈﾗ</t>
  </si>
  <si>
    <t>GERRIT ZALM</t>
  </si>
  <si>
    <t>AMIGA</t>
  </si>
  <si>
    <t>ｱﾐｽﾀｯﾄﾞ</t>
  </si>
  <si>
    <t>ANOUSKA DL111067</t>
  </si>
  <si>
    <t>ｱﾇｰｽｶ</t>
  </si>
  <si>
    <t>CATEMACO</t>
  </si>
  <si>
    <t>ｶﾃﾏｺ</t>
  </si>
  <si>
    <t>ｶﾄｰﾈ</t>
  </si>
  <si>
    <t>KADANGO</t>
  </si>
  <si>
    <t>ｶﾀﾞﾝｺﾞ</t>
  </si>
  <si>
    <t>ﾓﾝｻﾉ</t>
  </si>
  <si>
    <t>ﾏｳﾝﾄｸｯｸ</t>
  </si>
  <si>
    <t>OVADA</t>
  </si>
  <si>
    <t>ｵﾊﾞﾀﾞ</t>
  </si>
  <si>
    <t>ROSELILY VIOLA DL112838</t>
  </si>
  <si>
    <t>ﾋﾞｵﾗ</t>
  </si>
  <si>
    <t>ｻﾙﾎﾞ</t>
  </si>
  <si>
    <t>TWYFORD</t>
  </si>
  <si>
    <t>ﾄﾜｲﾌｫｰﾄﾞ</t>
  </si>
  <si>
    <t>ｱｺﾚｰﾄﾞ</t>
  </si>
  <si>
    <t>ﾃﾞｨｱﾝｻ</t>
  </si>
  <si>
    <t>ｳｪｰﾌﾞﾗｲﾀﾞｰ</t>
  </si>
  <si>
    <t>ｱｽｺｯﾄ</t>
  </si>
  <si>
    <t>ﾋﾞｯｸﾞﾆｭｰｽ</t>
  </si>
  <si>
    <t>CASTELLANI</t>
  </si>
  <si>
    <t>ｶｽﾃﾗｰﾆ</t>
  </si>
  <si>
    <t>PREMIUM BLOND</t>
  </si>
  <si>
    <t>ﾌﾟﾚﾐｱﾑ ﾌﾞﾛﾝﾄﾞ</t>
  </si>
  <si>
    <t>ROSELILY AISHA DL102085</t>
  </si>
  <si>
    <t>ｱｲｼｬ</t>
  </si>
  <si>
    <t>ｾﾊﾞﾝ</t>
  </si>
  <si>
    <t>SNOWBOARD</t>
  </si>
  <si>
    <t>ｽﾉｰﾎﾞｰﾄﾞ</t>
  </si>
  <si>
    <t>TOUREGA ZANLORTOUR</t>
  </si>
  <si>
    <t>ﾄｩｰﾚｲｶﾞｰ</t>
  </si>
  <si>
    <t>ﾎﾞﾝﾊﾞｽﾃｨｯｸ</t>
  </si>
  <si>
    <t>ﾌﾞﾀﾞﾍﾟｽﾄ</t>
  </si>
  <si>
    <t>CABELLA</t>
  </si>
  <si>
    <t>ｶﾍﾞｰﾗ</t>
  </si>
  <si>
    <t>CHARTWELL</t>
  </si>
  <si>
    <t>ﾁｬｰﾄｳｪﾙ</t>
  </si>
  <si>
    <t>REELEEZE</t>
  </si>
  <si>
    <t>ﾚﾘｰｽﾞ</t>
  </si>
  <si>
    <t>ROSELILY SAMANTHA DL112317</t>
  </si>
  <si>
    <t>ｻﾏﾝｻ</t>
  </si>
  <si>
    <t>ﾍﾞｯﾄｰ</t>
  </si>
  <si>
    <t>ALTARUS</t>
  </si>
  <si>
    <t>ｱﾙﾀﾗｽ</t>
  </si>
  <si>
    <t>ﾍﾞﾙﾋﾞｰﾙ</t>
  </si>
  <si>
    <t>ｼｬｲﾝｵﾝ</t>
  </si>
  <si>
    <t>ﾍﾞﾗﾓﾝﾃ</t>
  </si>
  <si>
    <t>ESSENCE</t>
  </si>
  <si>
    <t>ｴｯｾﾝｽ</t>
  </si>
  <si>
    <t>ﾏﾙﾀﾞﾉ</t>
  </si>
  <si>
    <t>ﾏﾘｵｯﾄ</t>
  </si>
  <si>
    <t>ﾋﾟﾅｸﾙ</t>
  </si>
  <si>
    <t>ﾌﾛﾝﾃﾗ</t>
  </si>
  <si>
    <t>ｹﾞﾝｻﾞﾉ</t>
  </si>
  <si>
    <t>ﾏｰﾃｨﾝ</t>
  </si>
  <si>
    <t>ﾓﾝﾃﾋﾞｱﾝｺ</t>
  </si>
  <si>
    <t>ﾃｨｾﾝﾄ</t>
  </si>
  <si>
    <t>ﾍﾞｽﾀﾛ</t>
  </si>
  <si>
    <t>ﾎﾞﾚﾛ</t>
  </si>
  <si>
    <t>CARBONERO</t>
  </si>
  <si>
    <t>ｶｰﾎﾞﾈﾛ</t>
  </si>
  <si>
    <t>CORVETTE</t>
  </si>
  <si>
    <t>ｺﾙﾍﾞｯﾄ</t>
  </si>
  <si>
    <t>DALIAN</t>
  </si>
  <si>
    <t>ﾀﾞｰﾘｪﾝ</t>
  </si>
  <si>
    <t>ﾏﾚﾝｺﾞ</t>
  </si>
  <si>
    <t>ﾚｯﾄﾞﾃﾞｻﾞｲｱｰ</t>
  </si>
  <si>
    <t>ﾚｯﾄﾞﾌｫｰﾄﾞ</t>
  </si>
  <si>
    <t>ﾚｿﾞﾘｭｰﾄ</t>
  </si>
  <si>
    <t>ｾﾞﾙﾐﾗ</t>
  </si>
  <si>
    <t>ｶﾘ</t>
  </si>
  <si>
    <t>FREDO</t>
  </si>
  <si>
    <t>ﾌﾘｰﾀﾞﾑﾀﾜｰ</t>
  </si>
  <si>
    <t>SHOW UP</t>
  </si>
  <si>
    <t>ｼｮｰｱｯﾌﾟ</t>
  </si>
  <si>
    <t>TREVI</t>
  </si>
  <si>
    <t>２０１７（確定値）</t>
    <rPh sb="5" eb="7">
      <t>カクテイ</t>
    </rPh>
    <rPh sb="7" eb="8">
      <t>アタイ</t>
    </rPh>
    <phoneticPr fontId="5"/>
  </si>
  <si>
    <t>DUCATI</t>
  </si>
  <si>
    <t>ARMANDALE</t>
  </si>
  <si>
    <t>BAROLO</t>
  </si>
  <si>
    <t>BRIANZA</t>
  </si>
  <si>
    <t>ENIAC</t>
  </si>
  <si>
    <t>HARDROCK</t>
  </si>
  <si>
    <t>MENTON</t>
  </si>
  <si>
    <t>PACIANO</t>
  </si>
  <si>
    <t>SUNDERLAND</t>
  </si>
  <si>
    <t>CHARDONNAY</t>
  </si>
  <si>
    <t>EMANI</t>
  </si>
  <si>
    <t>IBIZA</t>
  </si>
  <si>
    <t>KING SOLOMON</t>
  </si>
  <si>
    <t>MATEO ZANLORMEO</t>
  </si>
  <si>
    <t>RENESI</t>
  </si>
  <si>
    <t>SISTO</t>
  </si>
  <si>
    <t>WHITE PASSION</t>
  </si>
  <si>
    <t>BLIZZARD</t>
  </si>
  <si>
    <t>GRACEFULL</t>
  </si>
  <si>
    <t>LOVERSTOWN</t>
  </si>
  <si>
    <t>TROCADERO</t>
  </si>
  <si>
    <t>VIGNERON</t>
  </si>
  <si>
    <t>ﾄﾞｩｶﾃｨ</t>
  </si>
  <si>
    <t>ｷﾝｸﾞｽﾋﾞﾙ</t>
  </si>
  <si>
    <t>ｼﾋﾟｵｰﾈ</t>
  </si>
  <si>
    <t>ｽﾄﾗﾄｽﾌｨｱ</t>
  </si>
  <si>
    <t>ﾃｨﾚﾉ</t>
  </si>
  <si>
    <t>ﾄﾞﾛｿ</t>
  </si>
  <si>
    <t>ﾊﾟﾗｰﾉ</t>
  </si>
  <si>
    <t>ﾛﾃﾞﾝｺﾞ</t>
  </si>
  <si>
    <t>ｱﾏﾝﾃﾞｰﾙ</t>
  </si>
  <si>
    <t>ﾊﾞﾛﾛ</t>
  </si>
  <si>
    <t>ﾌﾞﾘｱﾝｻﾞ</t>
  </si>
  <si>
    <t>ｺﾙﾚｵｰﾈ</t>
  </si>
  <si>
    <t>ﾀﾞｲﾅﾐｸｽ</t>
  </si>
  <si>
    <t>ﾊｰﾄﾞﾛｯｸ</t>
  </si>
  <si>
    <t>ﾎﾟｰｶｰﾌｪｲｽ</t>
  </si>
  <si>
    <t>ﾚｯﾄﾞﾛｯｸ</t>
  </si>
  <si>
    <t>ｱｸﾛﾝ</t>
  </si>
  <si>
    <t>ｱﾐｰｶﾞ</t>
  </si>
  <si>
    <t>ｺﾙﾄﾅ</t>
  </si>
  <si>
    <t>ｻﾝﾀﾞｰﾗﾝﾄﾞ</t>
  </si>
  <si>
    <t>ﾒﾝﾄﾝ</t>
  </si>
  <si>
    <t>ｴﾏﾆｰ</t>
  </si>
  <si>
    <t>ｲﾋﾞｻﾞ</t>
  </si>
  <si>
    <t>ﾚﾈｼ</t>
  </si>
  <si>
    <t>ｼｽﾄ</t>
  </si>
  <si>
    <t>ﾎﾜｲﾄﾊﾟｯｼｮﾝ</t>
  </si>
  <si>
    <t>white, double</t>
  </si>
  <si>
    <t>ｷﾝｸﾞｿﾛﾓﾝ</t>
  </si>
  <si>
    <t>red, double</t>
  </si>
  <si>
    <t>OH Orange Total</t>
    <phoneticPr fontId="5"/>
  </si>
  <si>
    <t>ﾊﾞｲﾈﾛﾝ</t>
  </si>
  <si>
    <t>ｱﾙﾊﾞﾚｰﾄ</t>
  </si>
  <si>
    <t>ｸﾞﾚｲｽﾌﾙ</t>
  </si>
  <si>
    <t>ﾄﾛｶﾃﾞﾛ</t>
  </si>
  <si>
    <t>ﾌﾞﾘｻﾞｰﾄﾞ</t>
  </si>
  <si>
    <t>ﾌﾘｰﾄﾞ</t>
  </si>
  <si>
    <t>ﾄﾚﾋﾞ</t>
  </si>
  <si>
    <t>ｳｰﾘﾀﾜｰ</t>
  </si>
  <si>
    <t>２０１８（確定値）</t>
    <rPh sb="5" eb="7">
      <t>カクテイ</t>
    </rPh>
    <rPh sb="7" eb="8">
      <t>アタイ</t>
    </rPh>
    <phoneticPr fontId="5"/>
  </si>
  <si>
    <t>AROSA</t>
  </si>
  <si>
    <t>EL CAPITAN</t>
  </si>
  <si>
    <t>FARINELLA</t>
  </si>
  <si>
    <t>LIVELY</t>
  </si>
  <si>
    <t>TORELLI</t>
  </si>
  <si>
    <t>CAVALIA ZANLACAV</t>
  </si>
  <si>
    <t>ｶﾊﾞﾘｱ</t>
  </si>
  <si>
    <t>ALBIDONA</t>
  </si>
  <si>
    <t>ﾗｲﾌﾞﾘｰ</t>
  </si>
  <si>
    <t>ﾊﾟｼｱｰﾉ</t>
  </si>
  <si>
    <t>ASOPUS</t>
  </si>
  <si>
    <t>ｱｿｰﾌﾟｽ</t>
  </si>
  <si>
    <t>CALABRIA</t>
  </si>
  <si>
    <t>ｶﾗﾌﾞﾘｱ</t>
  </si>
  <si>
    <t>ﾄﾚｯﾘ</t>
  </si>
  <si>
    <t>CASERTA</t>
  </si>
  <si>
    <t>EMPRESS ZANLOREMP</t>
  </si>
  <si>
    <t>ｴﾝﾌﾟﾚｽ</t>
  </si>
  <si>
    <t>ｱﾛｰｻﾞ</t>
  </si>
  <si>
    <t>BUDLIGHT</t>
  </si>
  <si>
    <t>ﾊﾞﾄﾞﾗｲﾄ</t>
  </si>
  <si>
    <t>DALI</t>
  </si>
  <si>
    <t>ﾀﾞﾘ</t>
  </si>
  <si>
    <t>ｴﾙｷｬﾋﾟﾀﾝ</t>
  </si>
  <si>
    <t>２０１９（確定値）</t>
    <rPh sb="5" eb="7">
      <t>カクテイ</t>
    </rPh>
    <rPh sb="7" eb="8">
      <t>アタイ</t>
    </rPh>
    <phoneticPr fontId="5"/>
  </si>
  <si>
    <t>crop 2020</t>
    <phoneticPr fontId="5"/>
  </si>
  <si>
    <t>ｴﾆｱｯｸ</t>
  </si>
  <si>
    <t>ｱﾙﾋﾞﾄﾞﾅ</t>
  </si>
  <si>
    <t>BATALEON</t>
  </si>
  <si>
    <t>ﾊﾞﾀﾚｵﾝ</t>
  </si>
  <si>
    <t>LENTELLA</t>
  </si>
  <si>
    <t>ﾚﾝﾃﾗ</t>
  </si>
  <si>
    <t>MARY ANN</t>
  </si>
  <si>
    <t>ﾒﾘｰｱﾝ</t>
  </si>
  <si>
    <t>FUENTA</t>
  </si>
  <si>
    <t>ﾌｪﾝﾀ</t>
  </si>
  <si>
    <t>HINAULT</t>
  </si>
  <si>
    <t>ﾋﾉｰ</t>
  </si>
  <si>
    <t>TRENTINO</t>
  </si>
  <si>
    <t>ﾄﾚﾝﾃｨｰﾉ</t>
  </si>
  <si>
    <t>ﾏﾃｵ</t>
  </si>
  <si>
    <t>レッドﾀﾞｳﾝ</t>
  </si>
  <si>
    <t>TAWNY</t>
  </si>
  <si>
    <t>ﾀｳﾆｰ</t>
  </si>
  <si>
    <t>ｱｲｽﾄﾞﾘｰﾏｰ</t>
  </si>
  <si>
    <t>GOLD CITY</t>
  </si>
  <si>
    <t>ｺﾞｰﾙﾄﾞｼﾃｨ</t>
  </si>
  <si>
    <t>ﾗﾌﾞﾗﾄﾞｰﾙ</t>
  </si>
  <si>
    <t>LASTING LOVE</t>
  </si>
  <si>
    <t>ﾗｽﾃｨﾝｸﾞﾗﾌﾞ</t>
  </si>
  <si>
    <t>ｻﾛﾉ</t>
  </si>
  <si>
    <t>2021(速報値)</t>
    <rPh sb="5" eb="8">
      <t>ソクホウチ</t>
    </rPh>
    <phoneticPr fontId="5"/>
  </si>
  <si>
    <t>crop 2021</t>
    <phoneticPr fontId="5"/>
  </si>
  <si>
    <t>CHARLOTTES JOY</t>
    <phoneticPr fontId="5"/>
  </si>
  <si>
    <t>ｼｬｰﾛｯﾄｼﾞｮｲ</t>
    <phoneticPr fontId="5"/>
  </si>
  <si>
    <t>ILSE</t>
  </si>
  <si>
    <t>ｲﾙｾﾞ</t>
  </si>
  <si>
    <t>NJOYZ</t>
  </si>
  <si>
    <t>ｴﾝｼﾞｮｲｽﾞ</t>
  </si>
  <si>
    <t>PERFECT JOY</t>
  </si>
  <si>
    <t>ﾊﾟｰﾌｪｸﾄｼﾞｮｲ</t>
  </si>
  <si>
    <t>PIPPAS JOY</t>
  </si>
  <si>
    <t>ROZALYNN</t>
  </si>
  <si>
    <t>GWEN</t>
  </si>
  <si>
    <t>ｸﾞｳｪﾝ</t>
  </si>
  <si>
    <t>SPARKLING JOY</t>
  </si>
  <si>
    <t>ｽﾊﾟｰｸﾘﾝｸﾞｼﾞｮｲ</t>
  </si>
  <si>
    <t>CACHAREL</t>
  </si>
  <si>
    <t>ｷｬｼｬﾚﾙ</t>
  </si>
  <si>
    <t>DARK SECRET</t>
  </si>
  <si>
    <t>ﾀﾞｰｸｼｰｸﾚｯﾄ</t>
  </si>
  <si>
    <t>SALINERO</t>
  </si>
  <si>
    <t>ｻﾘﾈﾛ</t>
  </si>
  <si>
    <t>SECRET KISS</t>
  </si>
  <si>
    <t>ｼｰｸﾚｯﾄｷｽ</t>
  </si>
  <si>
    <t>TROPICAL JOY</t>
  </si>
  <si>
    <t>ﾄﾛﾋﾟｶﾙｼﾞｮｲ</t>
  </si>
  <si>
    <t>GENERAL LEE</t>
  </si>
  <si>
    <t>ｼﾞｪﾈﾗﾙﾘｰ</t>
  </si>
  <si>
    <t>DELICATE JOY</t>
  </si>
  <si>
    <t>ﾃﾞﾘｹｰﾄｼﾞｮｲ</t>
  </si>
  <si>
    <t>MAJESTIC JOY</t>
  </si>
  <si>
    <t>ﾏｼﾞｪｽﾃｨｯｸｼﾞｮｲ</t>
  </si>
  <si>
    <t>SUNSET JOY</t>
  </si>
  <si>
    <t>BOTERO</t>
  </si>
  <si>
    <t>ﾎﾞﾃﾛ</t>
  </si>
  <si>
    <t>GOLDEN TYCOON</t>
  </si>
  <si>
    <t>ｺﾞｰﾙﾃﾞﾝﾀｲｸｰﾝ</t>
  </si>
  <si>
    <t>MURANO</t>
  </si>
  <si>
    <t>ﾑﾗｰﾉ</t>
  </si>
  <si>
    <t>TOBRUK</t>
  </si>
  <si>
    <t>ﾄﾌﾞﾙｸ</t>
  </si>
  <si>
    <t>BRAMANTE</t>
  </si>
  <si>
    <t>ﾌﾞﾗﾏﾝﾃ</t>
  </si>
  <si>
    <t>CORFINIO</t>
  </si>
  <si>
    <t>ｺﾙﾌｨﾆｵ</t>
  </si>
  <si>
    <t>FLORIDA</t>
  </si>
  <si>
    <t>ﾌﾛﾘﾀﾞ</t>
  </si>
  <si>
    <t>FRANCESCA</t>
  </si>
  <si>
    <t>ﾌﾗﾝﾁｪｽｶ</t>
  </si>
  <si>
    <t>PINK BRUSH</t>
  </si>
  <si>
    <t>ﾋﾟﾝｸﾌﾞﾗｯｼｭ</t>
  </si>
  <si>
    <t>SENNA</t>
  </si>
  <si>
    <t>ｾﾅ</t>
  </si>
  <si>
    <t>TSJAIKOVSKI</t>
  </si>
  <si>
    <t>ﾁｬｲｺﾌｽｷｰ</t>
  </si>
  <si>
    <t>YERSEKE</t>
  </si>
  <si>
    <t>ｲｴﾙｽｸ</t>
  </si>
  <si>
    <t>KELSO</t>
  </si>
  <si>
    <t>ｹﾙｿｰ</t>
  </si>
  <si>
    <t>NOVA SCOTIA</t>
  </si>
  <si>
    <t>ﾉﾊﾞｽｺｼｱ</t>
  </si>
  <si>
    <t>OSORNO</t>
  </si>
  <si>
    <t>ｵｿﾙﾉ</t>
  </si>
  <si>
    <t>UNIVERSAL</t>
  </si>
  <si>
    <t>ﾕﾆﾊﾞｰｻﾙ</t>
  </si>
  <si>
    <t>COLARES</t>
  </si>
  <si>
    <t>ｺﾗﾚｽ</t>
  </si>
  <si>
    <t>MALBEC</t>
  </si>
  <si>
    <t>ﾏﾙﾍﾞｯｸ</t>
  </si>
  <si>
    <t>SAN SEBASTIAN</t>
  </si>
  <si>
    <t>ｻﾝｾﾊﾞｽﾁｬﾝ</t>
  </si>
  <si>
    <t>ﾌｧﾘﾈﾗ</t>
  </si>
  <si>
    <t>SAN LUGANO</t>
  </si>
  <si>
    <t>ｻﾝﾙｶﾞｰﾉ</t>
  </si>
  <si>
    <t>ZARAGOZA</t>
  </si>
  <si>
    <t>ｻﾞﾗｺﾞｻ</t>
  </si>
  <si>
    <t>WHITE BRUSH</t>
  </si>
  <si>
    <t>YELLOW BRUSH</t>
  </si>
  <si>
    <t>ｲｴﾛｰﾌﾞﾗｯｼｭ</t>
  </si>
  <si>
    <t>VERA CRUZ</t>
  </si>
  <si>
    <t>ﾍﾞﾗｸﾙｰｽﾞ</t>
  </si>
  <si>
    <t>tricolor</t>
  </si>
  <si>
    <t>BEAUTYTREND</t>
  </si>
  <si>
    <t>ﾋﾞｭｰﾃｨｰﾄﾚﾝﾄﾞ</t>
  </si>
  <si>
    <t>BELVEDERE</t>
  </si>
  <si>
    <t>ﾍﾞﾙﾍﾞﾃﾞｰﾚ</t>
  </si>
  <si>
    <t>BINASCO</t>
  </si>
  <si>
    <t>ﾋﾞﾅｽｺ</t>
  </si>
  <si>
    <t>BRILLIANT STAR DELIGHT</t>
  </si>
  <si>
    <t>ﾌﾞﾘﾘｱﾝﾄｽﾀｰﾃﾞﾗｲﾄ</t>
  </si>
  <si>
    <t>CHERRY BABY</t>
  </si>
  <si>
    <t>ﾁｪﾘｰﾍﾞｲﾋﾞｰ</t>
  </si>
  <si>
    <t>CRATER</t>
  </si>
  <si>
    <t>ｸﾚｰﾀｰ</t>
  </si>
  <si>
    <t>FABIENNE</t>
  </si>
  <si>
    <t>ﾌｧﾋﾞｴﾝﾇ</t>
  </si>
  <si>
    <t>FIRST ROMANCE</t>
  </si>
  <si>
    <t>ﾌｧｰｽﾄﾛﾏﾝｽ</t>
  </si>
  <si>
    <t>GENTLE ROMANCE</t>
  </si>
  <si>
    <t>ｼﾞｪﾝﾄﾙﾛﾏﾝｽ</t>
  </si>
  <si>
    <t>INNOVATOR</t>
  </si>
  <si>
    <t>ｲﾉﾍﾞｰﾀｰ</t>
  </si>
  <si>
    <t>JAYBIRD</t>
  </si>
  <si>
    <t>ｼﾞｪｲﾊﾞｰﾄﾞ</t>
  </si>
  <si>
    <t>LEXUS ZANLOREXUS</t>
  </si>
  <si>
    <t>ﾚｸｻｽ</t>
  </si>
  <si>
    <t>PENINSULA</t>
  </si>
  <si>
    <t>ﾍﾟﾆﾝｼｭﾗ</t>
  </si>
  <si>
    <t>PINK ROMANCE</t>
  </si>
  <si>
    <t>ﾋﾟﾝｸﾛﾏﾝｽ</t>
  </si>
  <si>
    <t>RICH ROMANCE</t>
  </si>
  <si>
    <t>ﾘｯﾁﾛﾏﾝｽ</t>
  </si>
  <si>
    <t>SHARIDA</t>
  </si>
  <si>
    <t>ｼｬﾘﾀﾞ</t>
  </si>
  <si>
    <t>SMART ROMANCE</t>
  </si>
  <si>
    <t>ｽﾏｰﾄﾛﾏﾝｽ</t>
  </si>
  <si>
    <t>SWEET ROMANCE</t>
  </si>
  <si>
    <t>ｽｲｰﾄﾛﾏﾝｽ</t>
  </si>
  <si>
    <t>VALENTE</t>
  </si>
  <si>
    <t>ｳﾞｧﾚﾝﾃ</t>
  </si>
  <si>
    <t>CANOVA</t>
  </si>
  <si>
    <t>ｶﾉｰﾊﾞ</t>
  </si>
  <si>
    <t>CONCORDE</t>
  </si>
  <si>
    <t>ｺﾝｺﾙﾄﾞ</t>
  </si>
  <si>
    <t>CURIOSITY</t>
  </si>
  <si>
    <t>DOUBLE DIAMOND</t>
  </si>
  <si>
    <t>ﾀﾞﾌﾞﾙﾀﾞｲﾔﾓﾝﾄﾞ</t>
  </si>
  <si>
    <t>DREAMLINE</t>
  </si>
  <si>
    <t>ﾄﾞﾘｰﾑﾗｲﾝ</t>
  </si>
  <si>
    <t>SABOR</t>
  </si>
  <si>
    <t>ｻﾎﾞｰﾙ</t>
  </si>
  <si>
    <t>VISIONE</t>
  </si>
  <si>
    <t>ﾋﾞｼﾞｮﾝ</t>
  </si>
  <si>
    <t>YOUNIGUE</t>
  </si>
  <si>
    <t>ﾕﾆｰｸ</t>
  </si>
  <si>
    <t>BOWL OF BEAUTY</t>
  </si>
  <si>
    <t>CROSSROADS</t>
  </si>
  <si>
    <t>ｸﾛｽﾛｰｽﾞ</t>
  </si>
  <si>
    <t>GUAPA</t>
  </si>
  <si>
    <t>ｸﾞｧｰﾍﾟ</t>
  </si>
  <si>
    <t>MANDARO</t>
  </si>
  <si>
    <t>ﾏﾝﾀﾞﾛ</t>
  </si>
  <si>
    <t>WHITE BALLOONS</t>
  </si>
  <si>
    <t>ﾎﾜｲﾄﾊﾞﾙｰﾝｽﾞ</t>
  </si>
  <si>
    <t>WHITE LANTERN</t>
  </si>
  <si>
    <t>ﾎﾜｲﾄﾗﾝﾀｰﾝ</t>
  </si>
  <si>
    <t>WHITE OAK</t>
  </si>
  <si>
    <t>ﾎﾜｲﾄｵｰｸ</t>
  </si>
  <si>
    <t>WHITE ROMANCE</t>
  </si>
  <si>
    <t>ﾎﾜｲﾄﾛﾏﾝｽ</t>
  </si>
  <si>
    <t>WHITE SHORES</t>
  </si>
  <si>
    <t>ﾎﾜｲﾄｼｮｱｰｽﾞ</t>
  </si>
  <si>
    <t>ROSELILY ANGELA DL111421</t>
  </si>
  <si>
    <t>ｱﾝｼﾞｪﾗ</t>
  </si>
  <si>
    <t>SPECIAL NEWS</t>
  </si>
  <si>
    <t>ｽﾍﾟｼｬﾙﾆｭｰｽ</t>
  </si>
  <si>
    <t>white/red</t>
  </si>
  <si>
    <t>TASMAN</t>
  </si>
  <si>
    <t>ﾀｽﾏﾝ</t>
  </si>
  <si>
    <t>TIGERWOODS</t>
  </si>
  <si>
    <t>ﾀｲｶﾞｰｳｯｽﾞ</t>
  </si>
  <si>
    <t>white/red spots</t>
  </si>
  <si>
    <t>AMAZING GRACE</t>
  </si>
  <si>
    <t>ｱﾒｲｼﾞﾝｸﾞｸﾞﾚｲｽ</t>
  </si>
  <si>
    <t>EUPHORIA</t>
  </si>
  <si>
    <t>ﾕｰﾌｫﾘｱ</t>
  </si>
  <si>
    <t>FRONT PAGE</t>
  </si>
  <si>
    <t>ﾌﾛﾝﾄﾍﾟｰｼﾞ</t>
  </si>
  <si>
    <t>LOVE LETTER</t>
  </si>
  <si>
    <t>ﾗﾌﾞﾚﾀｰ</t>
  </si>
  <si>
    <t>ONE LOVE</t>
  </si>
  <si>
    <t>ﾜﾝﾗﾌﾞ</t>
  </si>
  <si>
    <t>TESSALA</t>
  </si>
  <si>
    <t>ﾃｯｻﾗ</t>
  </si>
  <si>
    <t>TOBA</t>
  </si>
  <si>
    <t>ﾄｰﾊﾞ</t>
  </si>
  <si>
    <t>GRAND AMOUR</t>
  </si>
  <si>
    <t>BIG SMILE</t>
  </si>
  <si>
    <t>ﾋﾞｯｸﾞｽﾏｲﾙ</t>
  </si>
  <si>
    <t>CALVADOS</t>
  </si>
  <si>
    <t>ｶﾙﾊﾞﾄﾞｽ</t>
  </si>
  <si>
    <t>RED EYES</t>
  </si>
  <si>
    <t>ﾚｯﾄﾞｱｲｽﾞ</t>
  </si>
  <si>
    <t>SHOWWINNER</t>
  </si>
  <si>
    <t>ｼｮｰｳｨﾅｰ</t>
  </si>
  <si>
    <t>STAR ROMANCE</t>
  </si>
  <si>
    <t>ｽﾀｰﾛﾏﾝｽ</t>
  </si>
  <si>
    <t>CAPTAIN TRICOLORE</t>
  </si>
  <si>
    <t>ｷｬﾌﾟﾃﾝﾄﾘｺﾛｰﾙ</t>
  </si>
  <si>
    <t>GOLDEN ROMANCE</t>
  </si>
  <si>
    <t>ｺﾞｰﾙﾃﾞﾝﾛﾏﾝｽ</t>
  </si>
  <si>
    <t>TIGERMOON</t>
  </si>
  <si>
    <t>ﾀｲｶﾞｰﾑｰﾝ</t>
  </si>
  <si>
    <t>BELLADONNA</t>
  </si>
  <si>
    <t>ﾍﾞﾗﾄﾞﾝﾅ</t>
  </si>
  <si>
    <t>SEDONA</t>
  </si>
  <si>
    <t>ｾﾄﾞﾅ</t>
  </si>
  <si>
    <t>ARCADE</t>
  </si>
  <si>
    <t>ｱｰｹｰﾄﾞ</t>
  </si>
  <si>
    <t>FEDORA</t>
  </si>
  <si>
    <t>ﾌｨｰﾄﾞﾗ</t>
  </si>
  <si>
    <t>SEATTLE</t>
  </si>
  <si>
    <t>ｼｱﾄﾙ</t>
  </si>
  <si>
    <t>LE PRISTINE</t>
  </si>
  <si>
    <t>ﾙﾌﾟﾘｽﾃｨﾝ</t>
  </si>
  <si>
    <t>SEMPIONE</t>
  </si>
  <si>
    <t>DIGAME</t>
  </si>
  <si>
    <t>TROPICAL DRAGON</t>
  </si>
  <si>
    <t>ﾄﾛﾋﾟｶﾙﾄﾞﾗｺﾞﾝ</t>
  </si>
  <si>
    <t>CANDY CLUB</t>
  </si>
  <si>
    <t>ｷｬﾝﾃﾞｨｸﾗﾌﾞ</t>
  </si>
  <si>
    <t>OT Orange, Apricot Total</t>
    <phoneticPr fontId="5"/>
  </si>
  <si>
    <t>Bi-color</t>
  </si>
  <si>
    <t>ﾊﾞｲｶﾗｰ</t>
  </si>
  <si>
    <t>OT Bi-color total</t>
    <phoneticPr fontId="5"/>
  </si>
  <si>
    <t>ZIRKONIA</t>
  </si>
  <si>
    <t>ｼﾞﾙｺﾆｱ</t>
  </si>
  <si>
    <t>GAUCHO</t>
  </si>
  <si>
    <t>ｶﾞｳﾁｮ</t>
  </si>
  <si>
    <t>ZEBA</t>
  </si>
  <si>
    <t>ｾﾞﾊﾞ</t>
  </si>
  <si>
    <t>MISCE</t>
  </si>
  <si>
    <t>UCHIDA</t>
  </si>
  <si>
    <t>ｳﾁﾀﾞ</t>
  </si>
  <si>
    <t>T-A</t>
  </si>
  <si>
    <t>T-A</t>
    <phoneticPr fontId="5"/>
  </si>
  <si>
    <t>L-A</t>
    <phoneticPr fontId="5"/>
  </si>
  <si>
    <t>2021(確定値)</t>
    <rPh sb="5" eb="8">
      <t>カクテイチ</t>
    </rPh>
    <phoneticPr fontId="5"/>
  </si>
  <si>
    <t>2022(速報値)</t>
    <rPh sb="5" eb="8">
      <t>ソクホウチ</t>
    </rPh>
    <phoneticPr fontId="5"/>
  </si>
  <si>
    <t>２０２１（確定値）</t>
    <rPh sb="5" eb="7">
      <t>カクテイ</t>
    </rPh>
    <rPh sb="7" eb="8">
      <t>チ</t>
    </rPh>
    <phoneticPr fontId="5"/>
  </si>
  <si>
    <t>２０２０（確定値）</t>
    <rPh sb="5" eb="7">
      <t>カクテイ</t>
    </rPh>
    <rPh sb="7" eb="8">
      <t>チ</t>
    </rPh>
    <phoneticPr fontId="5"/>
  </si>
  <si>
    <t>増減(%)</t>
  </si>
  <si>
    <r>
      <t>2022年産オランダ産百合球根栽培面積表　</t>
    </r>
    <r>
      <rPr>
        <b/>
        <sz val="20"/>
        <color rgb="FF0000FF"/>
        <rFont val="MS UI Gothic"/>
        <family val="3"/>
        <charset val="128"/>
      </rPr>
      <t>（7月15日付け第1版ﾍﾞｰｽ）</t>
    </r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19" eb="20">
      <t>ヒョウ</t>
    </rPh>
    <rPh sb="23" eb="24">
      <t>ガツ</t>
    </rPh>
    <rPh sb="26" eb="27">
      <t>ニチ</t>
    </rPh>
    <rPh sb="27" eb="28">
      <t>ツ</t>
    </rPh>
    <rPh sb="29" eb="30">
      <t>ダイ</t>
    </rPh>
    <rPh sb="31" eb="32">
      <t>ハン</t>
    </rPh>
    <phoneticPr fontId="5"/>
  </si>
  <si>
    <r>
      <t>lilium crop 22 NL acreage　</t>
    </r>
    <r>
      <rPr>
        <b/>
        <sz val="20"/>
        <color rgb="FFFF0000"/>
        <rFont val="MS UI Gothic"/>
        <family val="3"/>
        <charset val="128"/>
      </rPr>
      <t>(Based on first informathion from B・K・D)</t>
    </r>
    <phoneticPr fontId="5"/>
  </si>
  <si>
    <t>crop 2022</t>
    <phoneticPr fontId="5"/>
  </si>
  <si>
    <t>２０２１（速報値）</t>
    <rPh sb="5" eb="7">
      <t>ソクホウ</t>
    </rPh>
    <rPh sb="7" eb="8">
      <t>チ</t>
    </rPh>
    <phoneticPr fontId="5"/>
  </si>
  <si>
    <t>２０２２　(速報値)</t>
    <rPh sb="6" eb="9">
      <t>ソクホウチ</t>
    </rPh>
    <phoneticPr fontId="5"/>
  </si>
  <si>
    <r>
      <t>オランダ産百合栽培面積表　品目別　2014 ～2020</t>
    </r>
    <r>
      <rPr>
        <b/>
        <sz val="12"/>
        <color rgb="FF0000FF"/>
        <rFont val="MS UI Gothic"/>
        <family val="3"/>
        <charset val="128"/>
      </rPr>
      <t xml:space="preserve"> (7月14日付け第1版ﾍﾞｰｽ)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5"/>
  </si>
  <si>
    <t>＊2022のリン片養成面積とは、1Nのリン片養成面積と、2年据え置きリン片養成面積の2年目の養成面積が混在している。</t>
    <rPh sb="8" eb="9">
      <t>ヘン</t>
    </rPh>
    <rPh sb="9" eb="11">
      <t>ヨウセイ</t>
    </rPh>
    <rPh sb="11" eb="13">
      <t>メンセキ</t>
    </rPh>
    <rPh sb="21" eb="22">
      <t>ヘン</t>
    </rPh>
    <rPh sb="22" eb="24">
      <t>ヨウセイ</t>
    </rPh>
    <rPh sb="24" eb="26">
      <t>メンセキ</t>
    </rPh>
    <rPh sb="29" eb="30">
      <t>ネン</t>
    </rPh>
    <rPh sb="30" eb="31">
      <t>ス</t>
    </rPh>
    <rPh sb="32" eb="33">
      <t>オ</t>
    </rPh>
    <rPh sb="36" eb="37">
      <t>ヘン</t>
    </rPh>
    <rPh sb="37" eb="39">
      <t>ヨウセイ</t>
    </rPh>
    <rPh sb="39" eb="41">
      <t>メンセキ</t>
    </rPh>
    <rPh sb="43" eb="44">
      <t>ネン</t>
    </rPh>
    <rPh sb="44" eb="45">
      <t>メ</t>
    </rPh>
    <rPh sb="46" eb="48">
      <t>ヨウセイ</t>
    </rPh>
    <rPh sb="48" eb="50">
      <t>メンセキ</t>
    </rPh>
    <rPh sb="51" eb="53">
      <t>コンザイ</t>
    </rPh>
    <phoneticPr fontId="5"/>
  </si>
  <si>
    <t>＊2022の2N+2Nリン片には、2年据え置き開花球面積と、据え置き2年目の養成球面積が混在している。（内容/明細は不明）</t>
    <rPh sb="13" eb="14">
      <t>ヘン</t>
    </rPh>
    <rPh sb="18" eb="19">
      <t>ネン</t>
    </rPh>
    <rPh sb="19" eb="20">
      <t>ス</t>
    </rPh>
    <rPh sb="21" eb="22">
      <t>オ</t>
    </rPh>
    <rPh sb="23" eb="25">
      <t>カイカ</t>
    </rPh>
    <rPh sb="25" eb="26">
      <t>キュウ</t>
    </rPh>
    <rPh sb="26" eb="28">
      <t>メンセキ</t>
    </rPh>
    <rPh sb="30" eb="31">
      <t>ス</t>
    </rPh>
    <rPh sb="32" eb="33">
      <t>オ</t>
    </rPh>
    <rPh sb="35" eb="37">
      <t>ネンメ</t>
    </rPh>
    <rPh sb="38" eb="40">
      <t>ヨウセイ</t>
    </rPh>
    <rPh sb="40" eb="41">
      <t>キュウ</t>
    </rPh>
    <rPh sb="41" eb="43">
      <t>メンセキ</t>
    </rPh>
    <rPh sb="44" eb="46">
      <t>コンザイ</t>
    </rPh>
    <rPh sb="52" eb="54">
      <t>ナイヨウ</t>
    </rPh>
    <rPh sb="55" eb="57">
      <t>メイサイ</t>
    </rPh>
    <rPh sb="58" eb="60">
      <t>フメイ</t>
    </rPh>
    <phoneticPr fontId="5"/>
  </si>
  <si>
    <r>
      <t xml:space="preserve">オランダ産百合栽培面積表　合計表　2022 </t>
    </r>
    <r>
      <rPr>
        <b/>
        <sz val="12"/>
        <color rgb="FF0000FF"/>
        <rFont val="MS UI Gothic"/>
        <family val="3"/>
        <charset val="128"/>
      </rPr>
      <t>(7月19日付け第1版ﾍﾞｰｽ)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ゴウケイ</t>
    </rPh>
    <rPh sb="15" eb="16">
      <t>ヒョウ</t>
    </rPh>
    <rPh sb="24" eb="25">
      <t>ガツ</t>
    </rPh>
    <rPh sb="27" eb="28">
      <t>ニチ</t>
    </rPh>
    <rPh sb="28" eb="29">
      <t>ヅケ</t>
    </rPh>
    <rPh sb="30" eb="31">
      <t>ダイ</t>
    </rPh>
    <rPh sb="32" eb="33">
      <t>ハン</t>
    </rPh>
    <phoneticPr fontId="5"/>
  </si>
  <si>
    <r>
      <t>オランダ産百合栽培面積表　品目別　2021 ～</t>
    </r>
    <r>
      <rPr>
        <b/>
        <sz val="12"/>
        <color rgb="FF0000FF"/>
        <rFont val="MS UI Gothic"/>
        <family val="3"/>
        <charset val="128"/>
      </rPr>
      <t xml:space="preserve"> </t>
    </r>
    <r>
      <rPr>
        <b/>
        <sz val="12"/>
        <rFont val="MS UI Gothic"/>
        <family val="3"/>
        <charset val="128"/>
      </rPr>
      <t>2022</t>
    </r>
    <r>
      <rPr>
        <b/>
        <sz val="12"/>
        <color rgb="FF0000FF"/>
        <rFont val="MS UI Gothic"/>
        <family val="3"/>
        <charset val="128"/>
      </rPr>
      <t>(7月19日付け第1版ﾍﾞｰｽ)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5"/>
  </si>
  <si>
    <t>HEARTSTRINGS</t>
    <phoneticPr fontId="5"/>
  </si>
  <si>
    <t>VICTORY JOY</t>
    <phoneticPr fontId="5"/>
  </si>
  <si>
    <t>orange</t>
    <phoneticPr fontId="5"/>
  </si>
  <si>
    <t>Tentative statistic Lilium 2022 edition 1 (15-07-2022)</t>
  </si>
  <si>
    <t>Crop</t>
  </si>
  <si>
    <r>
      <rPr>
        <b/>
        <sz val="8"/>
        <rFont val="Calibri"/>
        <family val="2"/>
      </rPr>
      <t>Lilium</t>
    </r>
  </si>
  <si>
    <t>Explanation</t>
  </si>
  <si>
    <t>season</t>
  </si>
  <si>
    <t>*   figures of  2022 zijn tentative,  Scales:prepared scales, 1 year; 2 year is 2nd year of 2yr cultivation</t>
  </si>
  <si>
    <t>date</t>
  </si>
  <si>
    <t>total crop 2021</t>
  </si>
  <si>
    <t>total crop 2022</t>
  </si>
  <si>
    <t>2 yr grown is split between naked scales and saleable since  2022. In 2021 it was not yet known.</t>
  </si>
  <si>
    <r>
      <rPr>
        <b/>
        <i/>
        <sz val="8"/>
        <rFont val="Calibri"/>
        <family val="2"/>
      </rPr>
      <t>Totaal</t>
    </r>
  </si>
  <si>
    <r>
      <rPr>
        <b/>
        <sz val="8"/>
        <rFont val="Calibri"/>
        <family val="2"/>
      </rPr>
      <t>Cultivar</t>
    </r>
  </si>
  <si>
    <r>
      <rPr>
        <b/>
        <sz val="8"/>
        <rFont val="Calibri"/>
        <family val="2"/>
      </rPr>
      <t>Groep</t>
    </r>
  </si>
  <si>
    <t>2021 greenhouse</t>
  </si>
  <si>
    <t>2021 Scales</t>
  </si>
  <si>
    <t>2021 2year</t>
  </si>
  <si>
    <t>2021 2y scales</t>
  </si>
  <si>
    <t>2021 2j saleable</t>
  </si>
  <si>
    <t xml:space="preserve">2021 1 yr saleable </t>
  </si>
  <si>
    <t>Commercial sizes 2021</t>
  </si>
  <si>
    <t xml:space="preserve">2022 greenhouse </t>
  </si>
  <si>
    <t>2022 Scales*</t>
  </si>
  <si>
    <t>2022 2year</t>
  </si>
  <si>
    <t>2022 2y scales</t>
  </si>
  <si>
    <t>2022 2j saleable</t>
  </si>
  <si>
    <t>2022 1yr saleable</t>
  </si>
  <si>
    <t>Commercial sizes 2022</t>
  </si>
  <si>
    <t>Difference in ha.</t>
  </si>
  <si>
    <t>Difference in %</t>
  </si>
  <si>
    <r>
      <rPr>
        <sz val="8"/>
        <rFont val="Calibri"/>
        <family val="2"/>
      </rPr>
      <t>ACCOLADE</t>
    </r>
  </si>
  <si>
    <r>
      <rPr>
        <sz val="8"/>
        <rFont val="Calibri"/>
        <family val="2"/>
      </rPr>
      <t>ORIENTAL G</t>
    </r>
  </si>
  <si>
    <t xml:space="preserve">unknown </t>
  </si>
  <si>
    <r>
      <rPr>
        <sz val="8"/>
        <rFont val="Calibri"/>
        <family val="2"/>
      </rPr>
      <t>AKRON</t>
    </r>
  </si>
  <si>
    <r>
      <rPr>
        <sz val="8"/>
        <rFont val="Calibri"/>
        <family val="2"/>
      </rPr>
      <t>LA-HYBRIDS</t>
    </r>
  </si>
  <si>
    <r>
      <rPr>
        <sz val="8"/>
        <rFont val="Calibri"/>
        <family val="2"/>
      </rPr>
      <t>ALANNO</t>
    </r>
  </si>
  <si>
    <r>
      <rPr>
        <sz val="8"/>
        <rFont val="Calibri"/>
        <family val="2"/>
      </rPr>
      <t>ALBARETO</t>
    </r>
  </si>
  <si>
    <r>
      <rPr>
        <sz val="8"/>
        <rFont val="Calibri"/>
        <family val="2"/>
      </rPr>
      <t>OT-HYBRIDS</t>
    </r>
  </si>
  <si>
    <r>
      <rPr>
        <sz val="8"/>
        <rFont val="Calibri"/>
        <family val="2"/>
      </rPr>
      <t>ALBIDONA</t>
    </r>
  </si>
  <si>
    <r>
      <rPr>
        <sz val="8"/>
        <rFont val="Calibri"/>
        <family val="2"/>
      </rPr>
      <t>ALBUFEIRA</t>
    </r>
  </si>
  <si>
    <r>
      <rPr>
        <sz val="8"/>
        <rFont val="Calibri"/>
        <family val="2"/>
      </rPr>
      <t>ALTARUS</t>
    </r>
  </si>
  <si>
    <r>
      <rPr>
        <sz val="8"/>
        <rFont val="Calibri"/>
        <family val="2"/>
      </rPr>
      <t>AMATERAS</t>
    </r>
  </si>
  <si>
    <r>
      <rPr>
        <sz val="8"/>
        <rFont val="Calibri"/>
        <family val="2"/>
      </rPr>
      <t>AMAZING GRACE</t>
    </r>
  </si>
  <si>
    <r>
      <rPr>
        <sz val="8"/>
        <rFont val="Calibri"/>
        <family val="2"/>
      </rPr>
      <t>AMIGA</t>
    </r>
  </si>
  <si>
    <r>
      <rPr>
        <sz val="8"/>
        <rFont val="Calibri"/>
        <family val="2"/>
      </rPr>
      <t>AMISTAD</t>
    </r>
  </si>
  <si>
    <r>
      <rPr>
        <sz val="8"/>
        <rFont val="Calibri"/>
        <family val="2"/>
      </rPr>
      <t>ANOUSKA DL111067</t>
    </r>
  </si>
  <si>
    <r>
      <rPr>
        <sz val="8"/>
        <rFont val="Calibri"/>
        <family val="2"/>
      </rPr>
      <t>APRICOT FUDGE</t>
    </r>
  </si>
  <si>
    <r>
      <rPr>
        <sz val="8"/>
        <rFont val="Calibri"/>
        <family val="2"/>
      </rPr>
      <t>ARBATAX</t>
    </r>
  </si>
  <si>
    <r>
      <rPr>
        <sz val="8"/>
        <rFont val="Calibri"/>
        <family val="2"/>
      </rPr>
      <t>ARCADE</t>
    </r>
  </si>
  <si>
    <r>
      <rPr>
        <sz val="8"/>
        <rFont val="Calibri"/>
        <family val="2"/>
      </rPr>
      <t>ARMANDALE</t>
    </r>
  </si>
  <si>
    <r>
      <rPr>
        <sz val="8"/>
        <rFont val="Calibri"/>
        <family val="2"/>
      </rPr>
      <t>AROSA</t>
    </r>
  </si>
  <si>
    <r>
      <rPr>
        <sz val="8"/>
        <rFont val="Calibri"/>
        <family val="2"/>
      </rPr>
      <t>ASCOT</t>
    </r>
  </si>
  <si>
    <r>
      <rPr>
        <sz val="8"/>
        <rFont val="Calibri"/>
        <family val="2"/>
      </rPr>
      <t>ASOPUS</t>
    </r>
  </si>
  <si>
    <r>
      <rPr>
        <sz val="8"/>
        <rFont val="Calibri"/>
        <family val="2"/>
      </rPr>
      <t>ASTERIAN</t>
    </r>
  </si>
  <si>
    <r>
      <rPr>
        <sz val="8"/>
        <rFont val="Calibri"/>
        <family val="2"/>
      </rPr>
      <t>BACARDI</t>
    </r>
  </si>
  <si>
    <r>
      <rPr>
        <sz val="8"/>
        <rFont val="Calibri"/>
        <family val="2"/>
      </rPr>
      <t>BACCA</t>
    </r>
  </si>
  <si>
    <r>
      <rPr>
        <sz val="8"/>
        <rFont val="Calibri"/>
        <family val="2"/>
      </rPr>
      <t>BACH</t>
    </r>
  </si>
  <si>
    <r>
      <rPr>
        <sz val="8"/>
        <rFont val="Calibri"/>
        <family val="2"/>
      </rPr>
      <t>BAROLO</t>
    </r>
  </si>
  <si>
    <r>
      <rPr>
        <sz val="8"/>
        <rFont val="Calibri"/>
        <family val="2"/>
      </rPr>
      <t>BASTOGNE</t>
    </r>
  </si>
  <si>
    <r>
      <rPr>
        <sz val="8"/>
        <rFont val="Calibri"/>
        <family val="2"/>
      </rPr>
      <t>BATALEON</t>
    </r>
  </si>
  <si>
    <r>
      <rPr>
        <sz val="8"/>
        <rFont val="Calibri"/>
        <family val="2"/>
      </rPr>
      <t>TA-HYBRIDS</t>
    </r>
  </si>
  <si>
    <r>
      <rPr>
        <sz val="8"/>
        <rFont val="Calibri"/>
        <family val="2"/>
      </rPr>
      <t>BATAVIA</t>
    </r>
  </si>
  <si>
    <r>
      <rPr>
        <sz val="8"/>
        <rFont val="Calibri"/>
        <family val="2"/>
      </rPr>
      <t>BAZIN</t>
    </r>
  </si>
  <si>
    <r>
      <rPr>
        <sz val="8"/>
        <rFont val="Calibri"/>
        <family val="2"/>
      </rPr>
      <t>BEAU SOLEIL</t>
    </r>
  </si>
  <si>
    <r>
      <rPr>
        <sz val="8"/>
        <rFont val="Calibri"/>
        <family val="2"/>
      </rPr>
      <t>BEAUTYTREND</t>
    </r>
  </si>
  <si>
    <r>
      <rPr>
        <sz val="8"/>
        <rFont val="Calibri"/>
        <family val="2"/>
      </rPr>
      <t>BELLADONNA</t>
    </r>
  </si>
  <si>
    <r>
      <rPr>
        <sz val="8"/>
        <rFont val="Calibri"/>
        <family val="2"/>
      </rPr>
      <t>BELLAMONTE</t>
    </r>
  </si>
  <si>
    <r>
      <rPr>
        <sz val="8"/>
        <rFont val="Calibri"/>
        <family val="2"/>
      </rPr>
      <t>BELLVILLE</t>
    </r>
  </si>
  <si>
    <r>
      <rPr>
        <sz val="8"/>
        <rFont val="Calibri"/>
        <family val="2"/>
      </rPr>
      <t>BELVEDERE</t>
    </r>
  </si>
  <si>
    <r>
      <rPr>
        <sz val="8"/>
        <rFont val="Calibri"/>
        <family val="2"/>
      </rPr>
      <t>BENEVENTO</t>
    </r>
  </si>
  <si>
    <r>
      <rPr>
        <sz val="8"/>
        <rFont val="Calibri"/>
        <family val="2"/>
      </rPr>
      <t>BIG NEWS</t>
    </r>
  </si>
  <si>
    <r>
      <rPr>
        <sz val="8"/>
        <rFont val="Calibri"/>
        <family val="2"/>
      </rPr>
      <t>BIG SMILE</t>
    </r>
  </si>
  <si>
    <r>
      <rPr>
        <sz val="8"/>
        <rFont val="Calibri"/>
        <family val="2"/>
      </rPr>
      <t>BINASCO</t>
    </r>
  </si>
  <si>
    <r>
      <rPr>
        <sz val="8"/>
        <rFont val="Calibri"/>
        <family val="2"/>
      </rPr>
      <t>BLIZZARD</t>
    </r>
  </si>
  <si>
    <r>
      <rPr>
        <sz val="8"/>
        <rFont val="Calibri"/>
        <family val="2"/>
      </rPr>
      <t>BOARDWALK</t>
    </r>
  </si>
  <si>
    <r>
      <rPr>
        <sz val="8"/>
        <rFont val="Calibri"/>
        <family val="2"/>
      </rPr>
      <t>BOLT</t>
    </r>
  </si>
  <si>
    <r>
      <rPr>
        <sz val="8"/>
        <rFont val="Calibri"/>
        <family val="2"/>
      </rPr>
      <t>BOMBASTIC</t>
    </r>
  </si>
  <si>
    <r>
      <rPr>
        <sz val="8"/>
        <rFont val="Calibri"/>
        <family val="2"/>
      </rPr>
      <t>BORRELLO</t>
    </r>
  </si>
  <si>
    <r>
      <rPr>
        <sz val="8"/>
        <rFont val="Calibri"/>
        <family val="2"/>
      </rPr>
      <t>BOTERO</t>
    </r>
  </si>
  <si>
    <r>
      <rPr>
        <sz val="8"/>
        <rFont val="Calibri"/>
        <family val="2"/>
      </rPr>
      <t>BOWL OF BEAUTY</t>
    </r>
  </si>
  <si>
    <r>
      <rPr>
        <sz val="8"/>
        <rFont val="Calibri"/>
        <family val="2"/>
      </rPr>
      <t>BRAMANTE</t>
    </r>
  </si>
  <si>
    <r>
      <rPr>
        <sz val="8"/>
        <rFont val="Calibri"/>
        <family val="2"/>
      </rPr>
      <t>BRANCUSI</t>
    </r>
  </si>
  <si>
    <r>
      <rPr>
        <sz val="8"/>
        <rFont val="Calibri"/>
        <family val="2"/>
      </rPr>
      <t>BRANKO</t>
    </r>
  </si>
  <si>
    <r>
      <rPr>
        <sz val="8"/>
        <rFont val="Calibri"/>
        <family val="2"/>
      </rPr>
      <t>BREAKOUT</t>
    </r>
  </si>
  <si>
    <r>
      <rPr>
        <sz val="8"/>
        <rFont val="Calibri"/>
        <family val="2"/>
      </rPr>
      <t>BRIANZA</t>
    </r>
  </si>
  <si>
    <r>
      <rPr>
        <sz val="8"/>
        <rFont val="Calibri"/>
        <family val="2"/>
      </rPr>
      <t>BRILLIANT STAR DELIGHT</t>
    </r>
  </si>
  <si>
    <r>
      <rPr>
        <sz val="8"/>
        <rFont val="Calibri"/>
        <family val="2"/>
      </rPr>
      <t>BRINDISI</t>
    </r>
  </si>
  <si>
    <r>
      <rPr>
        <sz val="8"/>
        <rFont val="Calibri"/>
        <family val="2"/>
      </rPr>
      <t>BUDAPEST</t>
    </r>
  </si>
  <si>
    <r>
      <rPr>
        <sz val="8"/>
        <rFont val="Calibri"/>
        <family val="2"/>
      </rPr>
      <t>BUDLIGHT</t>
    </r>
  </si>
  <si>
    <r>
      <rPr>
        <sz val="8"/>
        <rFont val="Calibri"/>
        <family val="2"/>
      </rPr>
      <t>CABELLA</t>
    </r>
  </si>
  <si>
    <r>
      <rPr>
        <sz val="8"/>
        <rFont val="Calibri"/>
        <family val="2"/>
      </rPr>
      <t>CACHAREL</t>
    </r>
  </si>
  <si>
    <r>
      <rPr>
        <sz val="8"/>
        <rFont val="Calibri"/>
        <family val="2"/>
      </rPr>
      <t>ASIATIC GR</t>
    </r>
  </si>
  <si>
    <r>
      <rPr>
        <sz val="8"/>
        <rFont val="Calibri"/>
        <family val="2"/>
      </rPr>
      <t>CAESARS PALACE</t>
    </r>
  </si>
  <si>
    <r>
      <rPr>
        <sz val="8"/>
        <rFont val="Calibri"/>
        <family val="2"/>
      </rPr>
      <t>CALABRIA</t>
    </r>
  </si>
  <si>
    <r>
      <rPr>
        <sz val="8"/>
        <rFont val="Calibri"/>
        <family val="2"/>
      </rPr>
      <t>CALI</t>
    </r>
  </si>
  <si>
    <r>
      <rPr>
        <sz val="8"/>
        <rFont val="Calibri"/>
        <family val="2"/>
      </rPr>
      <t>LO-HYBRIDS</t>
    </r>
  </si>
  <si>
    <r>
      <rPr>
        <sz val="8"/>
        <rFont val="Calibri"/>
        <family val="2"/>
      </rPr>
      <t>CALVADOS</t>
    </r>
  </si>
  <si>
    <r>
      <rPr>
        <sz val="8"/>
        <rFont val="Calibri"/>
        <family val="2"/>
      </rPr>
      <t>CANBERRA</t>
    </r>
  </si>
  <si>
    <r>
      <rPr>
        <sz val="8"/>
        <rFont val="Calibri"/>
        <family val="2"/>
      </rPr>
      <t>CANDY CLUB</t>
    </r>
  </si>
  <si>
    <r>
      <rPr>
        <sz val="8"/>
        <rFont val="Calibri"/>
        <family val="2"/>
      </rPr>
      <t>CANOVA</t>
    </r>
  </si>
  <si>
    <r>
      <rPr>
        <sz val="8"/>
        <rFont val="Calibri"/>
        <family val="2"/>
      </rPr>
      <t>CAPTAIN TRICOLORE</t>
    </r>
  </si>
  <si>
    <r>
      <rPr>
        <sz val="8"/>
        <rFont val="Calibri"/>
        <family val="2"/>
      </rPr>
      <t>CARBONERO</t>
    </r>
  </si>
  <si>
    <r>
      <rPr>
        <sz val="8"/>
        <rFont val="Calibri"/>
        <family val="2"/>
      </rPr>
      <t>CASA BLANCA</t>
    </r>
  </si>
  <si>
    <r>
      <rPr>
        <sz val="8"/>
        <rFont val="Calibri"/>
        <family val="2"/>
      </rPr>
      <t>CASERTA</t>
    </r>
  </si>
  <si>
    <r>
      <rPr>
        <sz val="8"/>
        <rFont val="Calibri"/>
        <family val="2"/>
      </rPr>
      <t>CASTELLANI</t>
    </r>
  </si>
  <si>
    <r>
      <rPr>
        <sz val="8"/>
        <rFont val="Calibri"/>
        <family val="2"/>
      </rPr>
      <t>CATEMACO</t>
    </r>
  </si>
  <si>
    <r>
      <rPr>
        <sz val="8"/>
        <rFont val="Calibri"/>
        <family val="2"/>
      </rPr>
      <t>CATINA</t>
    </r>
  </si>
  <si>
    <r>
      <rPr>
        <sz val="8"/>
        <rFont val="Calibri"/>
        <family val="2"/>
      </rPr>
      <t>CATONE</t>
    </r>
  </si>
  <si>
    <r>
      <rPr>
        <sz val="8"/>
        <rFont val="Calibri"/>
        <family val="2"/>
      </rPr>
      <t>CAVALIA ZANLACAV</t>
    </r>
  </si>
  <si>
    <r>
      <rPr>
        <sz val="8"/>
        <rFont val="Calibri"/>
        <family val="2"/>
      </rPr>
      <t>CHABLIS</t>
    </r>
  </si>
  <si>
    <r>
      <rPr>
        <sz val="8"/>
        <rFont val="Calibri"/>
        <family val="2"/>
      </rPr>
      <t>CHARDONNAY</t>
    </r>
  </si>
  <si>
    <r>
      <rPr>
        <sz val="8"/>
        <rFont val="Calibri"/>
        <family val="2"/>
      </rPr>
      <t>CHARLOTTES JOY</t>
    </r>
  </si>
  <si>
    <r>
      <rPr>
        <sz val="8"/>
        <rFont val="Calibri"/>
        <family val="2"/>
      </rPr>
      <t>CHARTWELL</t>
    </r>
  </si>
  <si>
    <r>
      <rPr>
        <sz val="8"/>
        <rFont val="Calibri"/>
        <family val="2"/>
      </rPr>
      <t>CHERRY BABY</t>
    </r>
  </si>
  <si>
    <r>
      <rPr>
        <sz val="8"/>
        <rFont val="Calibri"/>
        <family val="2"/>
      </rPr>
      <t>CLAUDIA</t>
    </r>
  </si>
  <si>
    <r>
      <rPr>
        <sz val="8"/>
        <rFont val="Calibri"/>
        <family val="2"/>
      </rPr>
      <t>COLARES</t>
    </r>
  </si>
  <si>
    <r>
      <rPr>
        <sz val="8"/>
        <rFont val="Calibri"/>
        <family val="2"/>
      </rPr>
      <t>COMPETITION</t>
    </r>
  </si>
  <si>
    <r>
      <rPr>
        <sz val="8"/>
        <rFont val="Calibri"/>
        <family val="2"/>
      </rPr>
      <t>CONCA D'OR</t>
    </r>
  </si>
  <si>
    <r>
      <rPr>
        <sz val="8"/>
        <rFont val="Calibri"/>
        <family val="2"/>
      </rPr>
      <t>CONCORDE</t>
    </r>
  </si>
  <si>
    <r>
      <rPr>
        <sz val="8"/>
        <rFont val="Calibri"/>
        <family val="2"/>
      </rPr>
      <t>CORCOVADO</t>
    </r>
  </si>
  <si>
    <r>
      <rPr>
        <sz val="8"/>
        <rFont val="Calibri"/>
        <family val="2"/>
      </rPr>
      <t>CORFINIO</t>
    </r>
  </si>
  <si>
    <r>
      <rPr>
        <sz val="8"/>
        <rFont val="Calibri"/>
        <family val="2"/>
      </rPr>
      <t>CORLEONE</t>
    </r>
  </si>
  <si>
    <r>
      <rPr>
        <sz val="8"/>
        <rFont val="Calibri"/>
        <family val="2"/>
      </rPr>
      <t>CORTONA</t>
    </r>
  </si>
  <si>
    <r>
      <rPr>
        <sz val="8"/>
        <rFont val="Calibri"/>
        <family val="2"/>
      </rPr>
      <t>CORVARA</t>
    </r>
  </si>
  <si>
    <r>
      <rPr>
        <sz val="8"/>
        <rFont val="Calibri"/>
        <family val="2"/>
      </rPr>
      <t>CORVETTE</t>
    </r>
  </si>
  <si>
    <r>
      <rPr>
        <sz val="8"/>
        <rFont val="Calibri"/>
        <family val="2"/>
      </rPr>
      <t>COURIER</t>
    </r>
  </si>
  <si>
    <r>
      <rPr>
        <sz val="8"/>
        <rFont val="Calibri"/>
        <family val="2"/>
      </rPr>
      <t>CRATER</t>
    </r>
  </si>
  <si>
    <r>
      <rPr>
        <sz val="8"/>
        <rFont val="Calibri"/>
        <family val="2"/>
      </rPr>
      <t>CRODINO</t>
    </r>
  </si>
  <si>
    <r>
      <rPr>
        <sz val="8"/>
        <rFont val="Calibri"/>
        <family val="2"/>
      </rPr>
      <t>CROSSROADS</t>
    </r>
  </si>
  <si>
    <r>
      <rPr>
        <sz val="8"/>
        <rFont val="Calibri"/>
        <family val="2"/>
      </rPr>
      <t>CRYSTAL BLANCA</t>
    </r>
  </si>
  <si>
    <r>
      <rPr>
        <sz val="8"/>
        <rFont val="Calibri"/>
        <family val="2"/>
      </rPr>
      <t>CURIE</t>
    </r>
  </si>
  <si>
    <r>
      <rPr>
        <sz val="8"/>
        <rFont val="Calibri"/>
        <family val="2"/>
      </rPr>
      <t>CURIOSITY</t>
    </r>
  </si>
  <si>
    <r>
      <rPr>
        <sz val="8"/>
        <rFont val="Calibri"/>
        <family val="2"/>
      </rPr>
      <t>DALI</t>
    </r>
  </si>
  <si>
    <r>
      <rPr>
        <sz val="8"/>
        <rFont val="Calibri"/>
        <family val="2"/>
      </rPr>
      <t>DALIAN</t>
    </r>
  </si>
  <si>
    <r>
      <rPr>
        <sz val="8"/>
        <rFont val="Calibri"/>
        <family val="2"/>
      </rPr>
      <t>DARK SECRET</t>
    </r>
  </si>
  <si>
    <t>ASIATIC GR</t>
  </si>
  <si>
    <t>ORIENTAL G</t>
  </si>
  <si>
    <t>OT-HYBRIDS</t>
  </si>
  <si>
    <r>
      <rPr>
        <sz val="8"/>
        <rFont val="Calibri"/>
        <family val="2"/>
      </rPr>
      <t>DIWALI</t>
    </r>
  </si>
  <si>
    <r>
      <rPr>
        <sz val="8"/>
        <rFont val="Calibri"/>
        <family val="2"/>
      </rPr>
      <t>DIZZY</t>
    </r>
  </si>
  <si>
    <r>
      <rPr>
        <sz val="8"/>
        <rFont val="Calibri"/>
        <family val="2"/>
      </rPr>
      <t>DONACION</t>
    </r>
  </si>
  <si>
    <r>
      <rPr>
        <sz val="8"/>
        <rFont val="Calibri"/>
        <family val="2"/>
      </rPr>
      <t>DONATO</t>
    </r>
  </si>
  <si>
    <r>
      <rPr>
        <sz val="8"/>
        <rFont val="Calibri"/>
        <family val="2"/>
      </rPr>
      <t>DOROSO</t>
    </r>
  </si>
  <si>
    <r>
      <rPr>
        <sz val="8"/>
        <rFont val="Calibri"/>
        <family val="2"/>
      </rPr>
      <t>DOUBLE DIAMOND</t>
    </r>
  </si>
  <si>
    <r>
      <rPr>
        <sz val="8"/>
        <rFont val="Calibri"/>
        <family val="2"/>
      </rPr>
      <t>DREAMLINE</t>
    </r>
  </si>
  <si>
    <r>
      <rPr>
        <sz val="8"/>
        <rFont val="Calibri"/>
        <family val="2"/>
      </rPr>
      <t>DUCATI</t>
    </r>
  </si>
  <si>
    <r>
      <rPr>
        <sz val="8"/>
        <rFont val="Calibri"/>
        <family val="2"/>
      </rPr>
      <t>DYNAMITE</t>
    </r>
  </si>
  <si>
    <r>
      <rPr>
        <sz val="8"/>
        <rFont val="Calibri"/>
        <family val="2"/>
      </rPr>
      <t>DYNAMIX</t>
    </r>
  </si>
  <si>
    <r>
      <rPr>
        <sz val="8"/>
        <rFont val="Calibri"/>
        <family val="2"/>
      </rPr>
      <t>EL CAPITAN</t>
    </r>
  </si>
  <si>
    <r>
      <rPr>
        <sz val="8"/>
        <rFont val="Calibri"/>
        <family val="2"/>
      </rPr>
      <t>EL DIVO</t>
    </r>
  </si>
  <si>
    <r>
      <rPr>
        <sz val="8"/>
        <rFont val="Calibri"/>
        <family val="2"/>
      </rPr>
      <t>ELDORET</t>
    </r>
  </si>
  <si>
    <r>
      <rPr>
        <sz val="8"/>
        <rFont val="Calibri"/>
        <family val="2"/>
      </rPr>
      <t>EL DRAGON</t>
    </r>
  </si>
  <si>
    <r>
      <rPr>
        <sz val="8"/>
        <rFont val="Calibri"/>
        <family val="2"/>
      </rPr>
      <t>EMANI</t>
    </r>
  </si>
  <si>
    <r>
      <rPr>
        <sz val="8"/>
        <rFont val="Calibri"/>
        <family val="2"/>
      </rPr>
      <t>EMANUELLA</t>
    </r>
  </si>
  <si>
    <r>
      <rPr>
        <sz val="8"/>
        <rFont val="Calibri"/>
        <family val="2"/>
      </rPr>
      <t>EMPRESS ZANLOREMP</t>
    </r>
  </si>
  <si>
    <r>
      <rPr>
        <sz val="8"/>
        <rFont val="Calibri"/>
        <family val="2"/>
      </rPr>
      <t>ENIAC</t>
    </r>
  </si>
  <si>
    <r>
      <rPr>
        <sz val="8"/>
        <rFont val="Calibri"/>
        <family val="2"/>
      </rPr>
      <t>ENSOR</t>
    </r>
  </si>
  <si>
    <r>
      <rPr>
        <sz val="8"/>
        <rFont val="Calibri"/>
        <family val="2"/>
      </rPr>
      <t>ENTERTAINER</t>
    </r>
  </si>
  <si>
    <r>
      <rPr>
        <sz val="8"/>
        <rFont val="Calibri"/>
        <family val="2"/>
      </rPr>
      <t>ERCOLANO</t>
    </r>
  </si>
  <si>
    <r>
      <rPr>
        <sz val="8"/>
        <rFont val="Calibri"/>
        <family val="2"/>
      </rPr>
      <t>EREMO</t>
    </r>
  </si>
  <si>
    <r>
      <rPr>
        <sz val="8"/>
        <rFont val="Calibri"/>
        <family val="2"/>
      </rPr>
      <t>ESSENCE</t>
    </r>
  </si>
  <si>
    <r>
      <rPr>
        <sz val="8"/>
        <rFont val="Calibri"/>
        <family val="2"/>
      </rPr>
      <t>ETUDE</t>
    </r>
  </si>
  <si>
    <r>
      <rPr>
        <sz val="8"/>
        <rFont val="Calibri"/>
        <family val="2"/>
      </rPr>
      <t>EUPHORIA</t>
    </r>
  </si>
  <si>
    <r>
      <rPr>
        <sz val="8"/>
        <rFont val="Calibri"/>
        <family val="2"/>
      </rPr>
      <t>EVERTON</t>
    </r>
  </si>
  <si>
    <r>
      <rPr>
        <sz val="8"/>
        <rFont val="Calibri"/>
        <family val="2"/>
      </rPr>
      <t>EXCITE</t>
    </r>
  </si>
  <si>
    <r>
      <rPr>
        <sz val="8"/>
        <rFont val="Calibri"/>
        <family val="2"/>
      </rPr>
      <t>EYELINER</t>
    </r>
  </si>
  <si>
    <r>
      <rPr>
        <sz val="8"/>
        <rFont val="Calibri"/>
        <family val="2"/>
      </rPr>
      <t>FABIENNE</t>
    </r>
  </si>
  <si>
    <r>
      <rPr>
        <sz val="8"/>
        <rFont val="Calibri"/>
        <family val="2"/>
      </rPr>
      <t>FALKLAND</t>
    </r>
  </si>
  <si>
    <r>
      <rPr>
        <sz val="8"/>
        <rFont val="Calibri"/>
        <family val="2"/>
      </rPr>
      <t>FARINELLA</t>
    </r>
  </si>
  <si>
    <r>
      <rPr>
        <sz val="8"/>
        <rFont val="Calibri"/>
        <family val="2"/>
      </rPr>
      <t>FASTRADA</t>
    </r>
  </si>
  <si>
    <r>
      <rPr>
        <sz val="8"/>
        <rFont val="Calibri"/>
        <family val="2"/>
      </rPr>
      <t>FEDORA</t>
    </r>
  </si>
  <si>
    <r>
      <rPr>
        <sz val="8"/>
        <rFont val="Calibri"/>
        <family val="2"/>
      </rPr>
      <t>FENICE</t>
    </r>
  </si>
  <si>
    <r>
      <rPr>
        <sz val="8"/>
        <rFont val="Calibri"/>
        <family val="2"/>
      </rPr>
      <t>FIRST ROMANCE</t>
    </r>
  </si>
  <si>
    <r>
      <rPr>
        <sz val="8"/>
        <rFont val="Calibri"/>
        <family val="2"/>
      </rPr>
      <t>FLORIDA</t>
    </r>
  </si>
  <si>
    <r>
      <rPr>
        <sz val="8"/>
        <rFont val="Calibri"/>
        <family val="2"/>
      </rPr>
      <t>FOREVER</t>
    </r>
  </si>
  <si>
    <r>
      <rPr>
        <sz val="8"/>
        <rFont val="Calibri"/>
        <family val="2"/>
      </rPr>
      <t>FORZA RED</t>
    </r>
  </si>
  <si>
    <r>
      <rPr>
        <sz val="8"/>
        <rFont val="Calibri"/>
        <family val="2"/>
      </rPr>
      <t>FOUR QUEENS</t>
    </r>
  </si>
  <si>
    <r>
      <rPr>
        <sz val="8"/>
        <rFont val="Calibri"/>
        <family val="2"/>
      </rPr>
      <t>FRANCESCA</t>
    </r>
  </si>
  <si>
    <r>
      <rPr>
        <sz val="8"/>
        <rFont val="Calibri"/>
        <family val="2"/>
      </rPr>
      <t>FREDO</t>
    </r>
  </si>
  <si>
    <r>
      <rPr>
        <sz val="8"/>
        <rFont val="Calibri"/>
        <family val="2"/>
      </rPr>
      <t>FREEDOM TOWER</t>
    </r>
  </si>
  <si>
    <r>
      <rPr>
        <sz val="8"/>
        <rFont val="Calibri"/>
        <family val="2"/>
      </rPr>
      <t>LONGIFLORU</t>
    </r>
  </si>
  <si>
    <r>
      <rPr>
        <sz val="8"/>
        <rFont val="Calibri"/>
        <family val="2"/>
      </rPr>
      <t>FRONTERA</t>
    </r>
  </si>
  <si>
    <r>
      <rPr>
        <sz val="8"/>
        <rFont val="Calibri"/>
        <family val="2"/>
      </rPr>
      <t>FRONT PAGE</t>
    </r>
  </si>
  <si>
    <r>
      <rPr>
        <sz val="8"/>
        <rFont val="Calibri"/>
        <family val="2"/>
      </rPr>
      <t>FUENTA</t>
    </r>
  </si>
  <si>
    <r>
      <rPr>
        <sz val="8"/>
        <rFont val="Calibri"/>
        <family val="2"/>
      </rPr>
      <t>FUJIAN</t>
    </r>
  </si>
  <si>
    <r>
      <rPr>
        <sz val="8"/>
        <rFont val="Calibri"/>
        <family val="2"/>
      </rPr>
      <t>GABON</t>
    </r>
  </si>
  <si>
    <r>
      <rPr>
        <sz val="8"/>
        <rFont val="Calibri"/>
        <family val="2"/>
      </rPr>
      <t>GABRIELLE</t>
    </r>
  </si>
  <si>
    <r>
      <rPr>
        <sz val="8"/>
        <rFont val="Calibri"/>
        <family val="2"/>
      </rPr>
      <t>GALIBIER</t>
    </r>
  </si>
  <si>
    <r>
      <rPr>
        <sz val="8"/>
        <rFont val="Calibri"/>
        <family val="2"/>
      </rPr>
      <t>GAUCHO</t>
    </r>
  </si>
  <si>
    <r>
      <rPr>
        <sz val="8"/>
        <rFont val="Calibri"/>
        <family val="2"/>
      </rPr>
      <t>GENERAL LEE</t>
    </r>
  </si>
  <si>
    <r>
      <rPr>
        <sz val="8"/>
        <rFont val="Calibri"/>
        <family val="2"/>
      </rPr>
      <t>GENTLE ROMANCE</t>
    </r>
  </si>
  <si>
    <r>
      <rPr>
        <sz val="8"/>
        <rFont val="Calibri"/>
        <family val="2"/>
      </rPr>
      <t>GENZANO</t>
    </r>
  </si>
  <si>
    <r>
      <rPr>
        <sz val="8"/>
        <rFont val="Calibri"/>
        <family val="2"/>
      </rPr>
      <t>GERRIT ZALM</t>
    </r>
  </si>
  <si>
    <r>
      <rPr>
        <sz val="8"/>
        <rFont val="Calibri"/>
        <family val="2"/>
      </rPr>
      <t>GOLD CITY</t>
    </r>
  </si>
  <si>
    <r>
      <rPr>
        <sz val="8"/>
        <rFont val="Calibri"/>
        <family val="2"/>
      </rPr>
      <t>GOLDEN MATRIX</t>
    </r>
  </si>
  <si>
    <r>
      <rPr>
        <sz val="8"/>
        <rFont val="Calibri"/>
        <family val="2"/>
      </rPr>
      <t>GOLDEN PASS</t>
    </r>
  </si>
  <si>
    <r>
      <rPr>
        <sz val="8"/>
        <rFont val="Calibri"/>
        <family val="2"/>
      </rPr>
      <t>GOLDEN ROMANCE</t>
    </r>
  </si>
  <si>
    <r>
      <rPr>
        <sz val="8"/>
        <rFont val="Calibri"/>
        <family val="2"/>
      </rPr>
      <t>GOLDEN TYCOON</t>
    </r>
  </si>
  <si>
    <r>
      <rPr>
        <sz val="8"/>
        <rFont val="Calibri"/>
        <family val="2"/>
      </rPr>
      <t>GRACEFULL</t>
    </r>
  </si>
  <si>
    <r>
      <rPr>
        <sz val="8"/>
        <rFont val="Calibri"/>
        <family val="2"/>
      </rPr>
      <t>GRAND AMOUR</t>
    </r>
  </si>
  <si>
    <r>
      <rPr>
        <sz val="8"/>
        <rFont val="Calibri"/>
        <family val="2"/>
      </rPr>
      <t>GRENOBLE</t>
    </r>
  </si>
  <si>
    <r>
      <rPr>
        <sz val="8"/>
        <rFont val="Calibri"/>
        <family val="2"/>
      </rPr>
      <t>GUAPA</t>
    </r>
  </si>
  <si>
    <r>
      <rPr>
        <sz val="8"/>
        <rFont val="Calibri"/>
        <family val="2"/>
      </rPr>
      <t>GWEN</t>
    </r>
  </si>
  <si>
    <r>
      <rPr>
        <sz val="8"/>
        <rFont val="Calibri"/>
        <family val="2"/>
      </rPr>
      <t>HARDROCK</t>
    </r>
  </si>
  <si>
    <r>
      <rPr>
        <sz val="8"/>
        <rFont val="Calibri"/>
        <family val="2"/>
      </rPr>
      <t>HEARTSTRINGS</t>
    </r>
  </si>
  <si>
    <r>
      <rPr>
        <sz val="8"/>
        <rFont val="Calibri"/>
        <family val="2"/>
      </rPr>
      <t>HELVETIA</t>
    </r>
  </si>
  <si>
    <r>
      <rPr>
        <sz val="8"/>
        <rFont val="Calibri"/>
        <family val="2"/>
      </rPr>
      <t>HINAULT</t>
    </r>
  </si>
  <si>
    <r>
      <rPr>
        <sz val="8"/>
        <rFont val="Calibri"/>
        <family val="2"/>
      </rPr>
      <t>HOCUS POCUS</t>
    </r>
  </si>
  <si>
    <r>
      <rPr>
        <sz val="8"/>
        <rFont val="Calibri"/>
        <family val="2"/>
      </rPr>
      <t>HONESTY</t>
    </r>
  </si>
  <si>
    <r>
      <rPr>
        <sz val="8"/>
        <rFont val="Calibri"/>
        <family val="2"/>
      </rPr>
      <t>HUIS TEN BOSCH</t>
    </r>
  </si>
  <si>
    <r>
      <rPr>
        <sz val="8"/>
        <rFont val="Calibri"/>
        <family val="2"/>
      </rPr>
      <t>IBIZA</t>
    </r>
  </si>
  <si>
    <r>
      <rPr>
        <sz val="8"/>
        <rFont val="Calibri"/>
        <family val="2"/>
      </rPr>
      <t>ICE DREAMER</t>
    </r>
  </si>
  <si>
    <r>
      <rPr>
        <sz val="8"/>
        <rFont val="Calibri"/>
        <family val="2"/>
      </rPr>
      <t>ICE WONDER</t>
    </r>
  </si>
  <si>
    <r>
      <rPr>
        <sz val="8"/>
        <rFont val="Calibri"/>
        <family val="2"/>
      </rPr>
      <t>ILSE</t>
    </r>
  </si>
  <si>
    <r>
      <rPr>
        <sz val="8"/>
        <rFont val="Calibri"/>
        <family val="2"/>
      </rPr>
      <t>INDIANA</t>
    </r>
  </si>
  <si>
    <r>
      <rPr>
        <sz val="8"/>
        <rFont val="Calibri"/>
        <family val="2"/>
      </rPr>
      <t>INDIAN DIAMOND</t>
    </r>
  </si>
  <si>
    <r>
      <rPr>
        <sz val="8"/>
        <rFont val="Calibri"/>
        <family val="2"/>
      </rPr>
      <t>INDIAN SUMMERSET</t>
    </r>
  </si>
  <si>
    <r>
      <rPr>
        <sz val="8"/>
        <rFont val="Calibri"/>
        <family val="2"/>
      </rPr>
      <t>INNOVATOR</t>
    </r>
  </si>
  <si>
    <r>
      <rPr>
        <sz val="8"/>
        <rFont val="Calibri"/>
        <family val="2"/>
      </rPr>
      <t>JAYBIRD</t>
    </r>
  </si>
  <si>
    <r>
      <rPr>
        <sz val="8"/>
        <rFont val="Calibri"/>
        <family val="2"/>
      </rPr>
      <t>JOOP</t>
    </r>
  </si>
  <si>
    <r>
      <rPr>
        <sz val="8"/>
        <rFont val="Calibri"/>
        <family val="2"/>
      </rPr>
      <t>KADANGO</t>
    </r>
  </si>
  <si>
    <r>
      <rPr>
        <sz val="8"/>
        <rFont val="Calibri"/>
        <family val="2"/>
      </rPr>
      <t>KAMSBERG</t>
    </r>
  </si>
  <si>
    <r>
      <rPr>
        <sz val="8"/>
        <rFont val="Calibri"/>
        <family val="2"/>
      </rPr>
      <t>KELSO</t>
    </r>
  </si>
  <si>
    <r>
      <rPr>
        <sz val="8"/>
        <rFont val="Calibri"/>
        <family val="2"/>
      </rPr>
      <t>KESLA</t>
    </r>
  </si>
  <si>
    <r>
      <rPr>
        <sz val="8"/>
        <rFont val="Calibri"/>
        <family val="2"/>
      </rPr>
      <t>KING SOLOMON</t>
    </r>
  </si>
  <si>
    <r>
      <rPr>
        <sz val="8"/>
        <rFont val="Calibri"/>
        <family val="2"/>
      </rPr>
      <t>KINGSVILLE</t>
    </r>
  </si>
  <si>
    <r>
      <rPr>
        <sz val="8"/>
        <rFont val="Calibri"/>
        <family val="2"/>
      </rPr>
      <t>KODAIRA</t>
    </r>
  </si>
  <si>
    <r>
      <rPr>
        <sz val="8"/>
        <rFont val="Calibri"/>
        <family val="2"/>
      </rPr>
      <t>LABRADOR</t>
    </r>
  </si>
  <si>
    <r>
      <rPr>
        <sz val="8"/>
        <rFont val="Calibri"/>
        <family val="2"/>
      </rPr>
      <t>LAKE CAREY</t>
    </r>
  </si>
  <si>
    <r>
      <rPr>
        <sz val="8"/>
        <rFont val="Calibri"/>
        <family val="2"/>
      </rPr>
      <t>LANCIFOLIUM</t>
    </r>
  </si>
  <si>
    <r>
      <rPr>
        <sz val="8"/>
        <rFont val="Calibri"/>
        <family val="2"/>
      </rPr>
      <t>SPECIES GR</t>
    </r>
  </si>
  <si>
    <r>
      <rPr>
        <sz val="8"/>
        <rFont val="Calibri"/>
        <family val="2"/>
      </rPr>
      <t>LASTING LOVE</t>
    </r>
  </si>
  <si>
    <r>
      <rPr>
        <sz val="8"/>
        <rFont val="Calibri"/>
        <family val="2"/>
      </rPr>
      <t>LAURANA</t>
    </r>
  </si>
  <si>
    <r>
      <rPr>
        <sz val="8"/>
        <rFont val="Calibri"/>
        <family val="2"/>
      </rPr>
      <t>LENTELLA</t>
    </r>
  </si>
  <si>
    <r>
      <rPr>
        <sz val="8"/>
        <rFont val="Calibri"/>
        <family val="2"/>
      </rPr>
      <t>LE PRISTINE</t>
    </r>
  </si>
  <si>
    <r>
      <rPr>
        <sz val="8"/>
        <rFont val="Calibri"/>
        <family val="2"/>
      </rPr>
      <t>LEXUS ZANLOREXUS</t>
    </r>
  </si>
  <si>
    <r>
      <rPr>
        <sz val="8"/>
        <rFont val="Calibri"/>
        <family val="2"/>
      </rPr>
      <t>LIGHT ROMANCE</t>
    </r>
  </si>
  <si>
    <r>
      <rPr>
        <sz val="8"/>
        <rFont val="Calibri"/>
        <family val="2"/>
      </rPr>
      <t>LITOUWEN</t>
    </r>
  </si>
  <si>
    <r>
      <rPr>
        <sz val="8"/>
        <rFont val="Calibri"/>
        <family val="2"/>
      </rPr>
      <t>LIVELY</t>
    </r>
  </si>
  <si>
    <r>
      <rPr>
        <sz val="8"/>
        <rFont val="Calibri"/>
        <family val="2"/>
      </rPr>
      <t>LOVE LETTER</t>
    </r>
  </si>
  <si>
    <r>
      <rPr>
        <sz val="8"/>
        <rFont val="Calibri"/>
        <family val="2"/>
      </rPr>
      <t>LOVERSTOWN</t>
    </r>
  </si>
  <si>
    <r>
      <rPr>
        <sz val="8"/>
        <rFont val="Calibri"/>
        <family val="2"/>
      </rPr>
      <t>MACIZO</t>
    </r>
  </si>
  <si>
    <r>
      <rPr>
        <sz val="8"/>
        <rFont val="Calibri"/>
        <family val="2"/>
      </rPr>
      <t>MAGNY COURS</t>
    </r>
  </si>
  <si>
    <r>
      <rPr>
        <sz val="8"/>
        <rFont val="Calibri"/>
        <family val="2"/>
      </rPr>
      <t>MAJESTIC JOY</t>
    </r>
  </si>
  <si>
    <r>
      <rPr>
        <sz val="8"/>
        <rFont val="Calibri"/>
        <family val="2"/>
      </rPr>
      <t>MALBEC</t>
    </r>
  </si>
  <si>
    <r>
      <rPr>
        <sz val="8"/>
        <rFont val="Calibri"/>
        <family val="2"/>
      </rPr>
      <t>MALDANO</t>
    </r>
  </si>
  <si>
    <r>
      <rPr>
        <sz val="8"/>
        <rFont val="Calibri"/>
        <family val="2"/>
      </rPr>
      <t>MANDALAY BAY</t>
    </r>
  </si>
  <si>
    <r>
      <rPr>
        <sz val="8"/>
        <rFont val="Calibri"/>
        <family val="2"/>
      </rPr>
      <t>MANDARO</t>
    </r>
  </si>
  <si>
    <r>
      <rPr>
        <sz val="8"/>
        <rFont val="Calibri"/>
        <family val="2"/>
      </rPr>
      <t>MANISSA</t>
    </r>
  </si>
  <si>
    <r>
      <rPr>
        <sz val="8"/>
        <rFont val="Calibri"/>
        <family val="2"/>
      </rPr>
      <t>MARENGO</t>
    </r>
  </si>
  <si>
    <r>
      <rPr>
        <sz val="8"/>
        <rFont val="Calibri"/>
        <family val="2"/>
      </rPr>
      <t>MARLON</t>
    </r>
  </si>
  <si>
    <r>
      <rPr>
        <sz val="8"/>
        <rFont val="Calibri"/>
        <family val="2"/>
      </rPr>
      <t>MARRIOTT</t>
    </r>
  </si>
  <si>
    <r>
      <rPr>
        <sz val="8"/>
        <rFont val="Calibri"/>
        <family val="2"/>
      </rPr>
      <t>MARTINE</t>
    </r>
  </si>
  <si>
    <r>
      <rPr>
        <sz val="8"/>
        <rFont val="Calibri"/>
        <family val="2"/>
      </rPr>
      <t>MARY ANN</t>
    </r>
  </si>
  <si>
    <r>
      <rPr>
        <sz val="8"/>
        <rFont val="Calibri"/>
        <family val="2"/>
      </rPr>
      <t>MATEO ZANLORMEO</t>
    </r>
  </si>
  <si>
    <r>
      <rPr>
        <sz val="8"/>
        <rFont val="Calibri"/>
        <family val="2"/>
      </rPr>
      <t>MATRIX</t>
    </r>
  </si>
  <si>
    <r>
      <rPr>
        <sz val="8"/>
        <rFont val="Calibri"/>
        <family val="2"/>
      </rPr>
      <t>MAYTIME</t>
    </r>
  </si>
  <si>
    <r>
      <rPr>
        <sz val="8"/>
        <rFont val="Calibri"/>
        <family val="2"/>
      </rPr>
      <t>MENORCA</t>
    </r>
  </si>
  <si>
    <r>
      <rPr>
        <sz val="8"/>
        <rFont val="Calibri"/>
        <family val="2"/>
      </rPr>
      <t>MENTON</t>
    </r>
  </si>
  <si>
    <r>
      <rPr>
        <sz val="8"/>
        <rFont val="Calibri"/>
        <family val="2"/>
      </rPr>
      <t>MERENTE</t>
    </r>
  </si>
  <si>
    <r>
      <rPr>
        <sz val="8"/>
        <rFont val="Calibri"/>
        <family val="2"/>
      </rPr>
      <t>MERLET</t>
    </r>
  </si>
  <si>
    <r>
      <rPr>
        <sz val="8"/>
        <rFont val="Calibri"/>
        <family val="2"/>
      </rPr>
      <t>MERO STAR</t>
    </r>
  </si>
  <si>
    <r>
      <rPr>
        <sz val="8"/>
        <rFont val="Calibri"/>
        <family val="2"/>
      </rPr>
      <t>MILANO</t>
    </r>
  </si>
  <si>
    <r>
      <rPr>
        <sz val="8"/>
        <rFont val="Calibri"/>
        <family val="2"/>
      </rPr>
      <t>MISS INDY</t>
    </r>
  </si>
  <si>
    <r>
      <rPr>
        <sz val="8"/>
        <rFont val="Calibri"/>
        <family val="2"/>
      </rPr>
      <t>MONSANO</t>
    </r>
  </si>
  <si>
    <r>
      <rPr>
        <sz val="8"/>
        <rFont val="Calibri"/>
        <family val="2"/>
      </rPr>
      <t>MONTE BIANCO</t>
    </r>
  </si>
  <si>
    <r>
      <rPr>
        <sz val="8"/>
        <rFont val="Calibri"/>
        <family val="2"/>
      </rPr>
      <t>MONTENEU</t>
    </r>
  </si>
  <si>
    <r>
      <rPr>
        <sz val="8"/>
        <rFont val="Calibri"/>
        <family val="2"/>
      </rPr>
      <t>MOUNT COOK</t>
    </r>
  </si>
  <si>
    <r>
      <rPr>
        <sz val="8"/>
        <rFont val="Calibri"/>
        <family val="2"/>
      </rPr>
      <t>MURANO</t>
    </r>
  </si>
  <si>
    <r>
      <rPr>
        <sz val="8"/>
        <rFont val="Calibri"/>
        <family val="2"/>
      </rPr>
      <t>NASHVILLE</t>
    </r>
  </si>
  <si>
    <r>
      <rPr>
        <sz val="8"/>
        <rFont val="Calibri"/>
        <family val="2"/>
      </rPr>
      <t>NAVONA</t>
    </r>
  </si>
  <si>
    <r>
      <rPr>
        <sz val="8"/>
        <rFont val="Calibri"/>
        <family val="2"/>
      </rPr>
      <t>NELLO</t>
    </r>
  </si>
  <si>
    <r>
      <rPr>
        <sz val="8"/>
        <rFont val="Calibri"/>
        <family val="2"/>
      </rPr>
      <t>NEW JERSEY</t>
    </r>
  </si>
  <si>
    <r>
      <rPr>
        <sz val="8"/>
        <rFont val="Calibri"/>
        <family val="2"/>
      </rPr>
      <t>NJOYZ</t>
    </r>
  </si>
  <si>
    <r>
      <rPr>
        <sz val="8"/>
        <rFont val="Calibri"/>
        <family val="2"/>
      </rPr>
      <t>NOVA SCOTIA</t>
    </r>
  </si>
  <si>
    <r>
      <rPr>
        <sz val="8"/>
        <rFont val="Calibri"/>
        <family val="2"/>
      </rPr>
      <t>NOVA ZEMBLA</t>
    </r>
  </si>
  <si>
    <r>
      <rPr>
        <sz val="8"/>
        <rFont val="Calibri"/>
        <family val="2"/>
      </rPr>
      <t>NYMPH</t>
    </r>
  </si>
  <si>
    <r>
      <rPr>
        <sz val="8"/>
        <rFont val="Calibri"/>
        <family val="2"/>
      </rPr>
      <t>ONE LOVE</t>
    </r>
  </si>
  <si>
    <r>
      <rPr>
        <sz val="8"/>
        <rFont val="Calibri"/>
        <family val="2"/>
      </rPr>
      <t>ORANGE EMPEROR</t>
    </r>
  </si>
  <si>
    <r>
      <rPr>
        <sz val="8"/>
        <rFont val="Calibri"/>
        <family val="2"/>
      </rPr>
      <t>ORANGE MATRIX</t>
    </r>
  </si>
  <si>
    <r>
      <rPr>
        <sz val="8"/>
        <rFont val="Calibri"/>
        <family val="2"/>
      </rPr>
      <t>ORIGINAL LOVE</t>
    </r>
  </si>
  <si>
    <r>
      <rPr>
        <sz val="8"/>
        <rFont val="Calibri"/>
        <family val="2"/>
      </rPr>
      <t>OSORNO</t>
    </r>
  </si>
  <si>
    <r>
      <rPr>
        <sz val="8"/>
        <rFont val="Calibri"/>
        <family val="2"/>
      </rPr>
      <t>OUTBACK</t>
    </r>
  </si>
  <si>
    <r>
      <rPr>
        <sz val="8"/>
        <rFont val="Calibri"/>
        <family val="2"/>
      </rPr>
      <t>OVADA</t>
    </r>
  </si>
  <si>
    <r>
      <rPr>
        <sz val="8"/>
        <rFont val="Calibri"/>
        <family val="2"/>
      </rPr>
      <t>PACIANO</t>
    </r>
  </si>
  <si>
    <r>
      <rPr>
        <sz val="8"/>
        <rFont val="Calibri"/>
        <family val="2"/>
      </rPr>
      <t>PACIFIC OCEAN</t>
    </r>
  </si>
  <si>
    <r>
      <rPr>
        <sz val="8"/>
        <rFont val="Calibri"/>
        <family val="2"/>
      </rPr>
      <t>PALAZZO</t>
    </r>
  </si>
  <si>
    <r>
      <rPr>
        <sz val="8"/>
        <rFont val="Calibri"/>
        <family val="2"/>
      </rPr>
      <t>PALENA</t>
    </r>
  </si>
  <si>
    <r>
      <rPr>
        <sz val="8"/>
        <rFont val="Calibri"/>
        <family val="2"/>
      </rPr>
      <t>PARADERO</t>
    </r>
  </si>
  <si>
    <r>
      <rPr>
        <sz val="8"/>
        <rFont val="Calibri"/>
        <family val="2"/>
      </rPr>
      <t>PARRANO</t>
    </r>
  </si>
  <si>
    <r>
      <rPr>
        <sz val="8"/>
        <rFont val="Calibri"/>
        <family val="2"/>
      </rPr>
      <t>PARTY DIAMOND</t>
    </r>
  </si>
  <si>
    <r>
      <rPr>
        <sz val="8"/>
        <rFont val="Calibri"/>
        <family val="2"/>
      </rPr>
      <t>PAVIA</t>
    </r>
  </si>
  <si>
    <r>
      <rPr>
        <sz val="8"/>
        <rFont val="Calibri"/>
        <family val="2"/>
      </rPr>
      <t>PENINSULA</t>
    </r>
  </si>
  <si>
    <r>
      <rPr>
        <sz val="8"/>
        <rFont val="Calibri"/>
        <family val="2"/>
      </rPr>
      <t>PERFECT JOY</t>
    </r>
  </si>
  <si>
    <r>
      <rPr>
        <sz val="8"/>
        <rFont val="Calibri"/>
        <family val="2"/>
      </rPr>
      <t>PETACAS</t>
    </r>
  </si>
  <si>
    <r>
      <rPr>
        <sz val="8"/>
        <rFont val="Calibri"/>
        <family val="2"/>
      </rPr>
      <t>PICO</t>
    </r>
  </si>
  <si>
    <r>
      <rPr>
        <sz val="8"/>
        <rFont val="Calibri"/>
        <family val="2"/>
      </rPr>
      <t>PIGALLE</t>
    </r>
  </si>
  <si>
    <r>
      <rPr>
        <sz val="8"/>
        <rFont val="Calibri"/>
        <family val="2"/>
      </rPr>
      <t>PINK BRUSH</t>
    </r>
  </si>
  <si>
    <r>
      <rPr>
        <sz val="8"/>
        <rFont val="Calibri"/>
        <family val="2"/>
      </rPr>
      <t>PINK PALACE</t>
    </r>
  </si>
  <si>
    <r>
      <rPr>
        <sz val="8"/>
        <rFont val="Calibri"/>
        <family val="2"/>
      </rPr>
      <t>PINK ROMANCE</t>
    </r>
  </si>
  <si>
    <r>
      <rPr>
        <sz val="8"/>
        <rFont val="Calibri"/>
        <family val="2"/>
      </rPr>
      <t>PINK ZSAR</t>
    </r>
  </si>
  <si>
    <r>
      <rPr>
        <sz val="8"/>
        <rFont val="Calibri"/>
        <family val="2"/>
      </rPr>
      <t>PINNACLE</t>
    </r>
  </si>
  <si>
    <r>
      <rPr>
        <sz val="8"/>
        <rFont val="Calibri"/>
        <family val="2"/>
      </rPr>
      <t>PIPPAS JOY</t>
    </r>
  </si>
  <si>
    <r>
      <rPr>
        <sz val="8"/>
        <rFont val="Calibri"/>
        <family val="2"/>
      </rPr>
      <t>PLEASANT JOY</t>
    </r>
  </si>
  <si>
    <r>
      <rPr>
        <sz val="8"/>
        <rFont val="Calibri"/>
        <family val="2"/>
      </rPr>
      <t>POKERFACE</t>
    </r>
  </si>
  <si>
    <r>
      <rPr>
        <sz val="8"/>
        <rFont val="Calibri"/>
        <family val="2"/>
      </rPr>
      <t>PONZONE</t>
    </r>
  </si>
  <si>
    <r>
      <rPr>
        <sz val="8"/>
        <rFont val="Calibri"/>
        <family val="2"/>
      </rPr>
      <t>PRAIANO</t>
    </r>
  </si>
  <si>
    <r>
      <rPr>
        <sz val="8"/>
        <rFont val="Calibri"/>
        <family val="2"/>
      </rPr>
      <t>PREMIUM BLOND</t>
    </r>
  </si>
  <si>
    <r>
      <rPr>
        <sz val="8"/>
        <rFont val="Calibri"/>
        <family val="2"/>
      </rPr>
      <t>PROFUNDO</t>
    </r>
  </si>
  <si>
    <r>
      <rPr>
        <sz val="8"/>
        <rFont val="Calibri"/>
        <family val="2"/>
      </rPr>
      <t>PUMA</t>
    </r>
  </si>
  <si>
    <r>
      <rPr>
        <sz val="8"/>
        <rFont val="Calibri"/>
        <family val="2"/>
      </rPr>
      <t>QWIC</t>
    </r>
  </si>
  <si>
    <r>
      <rPr>
        <sz val="8"/>
        <rFont val="Calibri"/>
        <family val="2"/>
      </rPr>
      <t>RAVELLO</t>
    </r>
  </si>
  <si>
    <r>
      <rPr>
        <sz val="8"/>
        <rFont val="Calibri"/>
        <family val="2"/>
      </rPr>
      <t>RED DAWN</t>
    </r>
  </si>
  <si>
    <r>
      <rPr>
        <sz val="8"/>
        <rFont val="Calibri"/>
        <family val="2"/>
      </rPr>
      <t>RED DESIRE</t>
    </r>
  </si>
  <si>
    <r>
      <rPr>
        <sz val="8"/>
        <rFont val="Calibri"/>
        <family val="2"/>
      </rPr>
      <t>RED EYES</t>
    </r>
  </si>
  <si>
    <r>
      <rPr>
        <sz val="8"/>
        <rFont val="Calibri"/>
        <family val="2"/>
      </rPr>
      <t>REDFORD</t>
    </r>
  </si>
  <si>
    <r>
      <rPr>
        <sz val="8"/>
        <rFont val="Calibri"/>
        <family val="2"/>
      </rPr>
      <t>RED RADIANCE</t>
    </r>
  </si>
  <si>
    <r>
      <rPr>
        <sz val="8"/>
        <rFont val="Calibri"/>
        <family val="2"/>
      </rPr>
      <t>RED ROCK</t>
    </r>
  </si>
  <si>
    <r>
      <rPr>
        <sz val="8"/>
        <rFont val="Calibri"/>
        <family val="2"/>
      </rPr>
      <t>REELEEZE</t>
    </r>
  </si>
  <si>
    <r>
      <rPr>
        <sz val="8"/>
        <rFont val="Calibri"/>
        <family val="2"/>
      </rPr>
      <t>RENESI</t>
    </r>
  </si>
  <si>
    <r>
      <rPr>
        <sz val="8"/>
        <rFont val="Calibri"/>
        <family val="2"/>
      </rPr>
      <t>RESOLUTE</t>
    </r>
  </si>
  <si>
    <r>
      <rPr>
        <sz val="8"/>
        <rFont val="Calibri"/>
        <family val="2"/>
      </rPr>
      <t>RICHMOND</t>
    </r>
  </si>
  <si>
    <r>
      <rPr>
        <sz val="8"/>
        <rFont val="Calibri"/>
        <family val="2"/>
      </rPr>
      <t>RICH ROMANCE</t>
    </r>
  </si>
  <si>
    <r>
      <rPr>
        <sz val="8"/>
        <rFont val="Calibri"/>
        <family val="2"/>
      </rPr>
      <t>RIVERDALE</t>
    </r>
  </si>
  <si>
    <r>
      <rPr>
        <sz val="8"/>
        <rFont val="Calibri"/>
        <family val="2"/>
      </rPr>
      <t>ROBINA</t>
    </r>
  </si>
  <si>
    <r>
      <rPr>
        <sz val="8"/>
        <rFont val="Calibri"/>
        <family val="2"/>
      </rPr>
      <t>RODENGO</t>
    </r>
  </si>
  <si>
    <r>
      <rPr>
        <sz val="8"/>
        <rFont val="Calibri"/>
        <family val="2"/>
      </rPr>
      <t>ROSELILY AISHA DL102085</t>
    </r>
  </si>
  <si>
    <r>
      <rPr>
        <sz val="8"/>
        <rFont val="Calibri"/>
        <family val="2"/>
      </rPr>
      <t>ROSELILY ALANA DL154543</t>
    </r>
  </si>
  <si>
    <r>
      <rPr>
        <sz val="8"/>
        <rFont val="Calibri"/>
        <family val="2"/>
      </rPr>
      <t>ROSELILY ANGELA DL111421</t>
    </r>
  </si>
  <si>
    <r>
      <rPr>
        <sz val="8"/>
        <rFont val="Calibri"/>
        <family val="2"/>
      </rPr>
      <t>ROSELILY ARANZA DL166878</t>
    </r>
  </si>
  <si>
    <r>
      <rPr>
        <sz val="8"/>
        <rFont val="Calibri"/>
        <family val="2"/>
      </rPr>
      <t>ROSELILY ARETHA DL155759</t>
    </r>
  </si>
  <si>
    <r>
      <rPr>
        <sz val="8"/>
        <rFont val="Calibri"/>
        <family val="2"/>
      </rPr>
      <t>ROSELILY AZRA DL15568</t>
    </r>
  </si>
  <si>
    <r>
      <rPr>
        <sz val="8"/>
        <rFont val="Calibri"/>
        <family val="2"/>
      </rPr>
      <t>ROSELILY BIANCA DL166914</t>
    </r>
  </si>
  <si>
    <r>
      <rPr>
        <sz val="8"/>
        <rFont val="Calibri"/>
        <family val="2"/>
      </rPr>
      <t>ROSELILY BOJANA DL168021</t>
    </r>
  </si>
  <si>
    <r>
      <rPr>
        <sz val="8"/>
        <rFont val="Calibri"/>
        <family val="2"/>
      </rPr>
      <t>ROSELILY CECILIA DL170071</t>
    </r>
  </si>
  <si>
    <r>
      <rPr>
        <sz val="8"/>
        <rFont val="Calibri"/>
        <family val="2"/>
      </rPr>
      <t>ROSELILY CELINA DL041121</t>
    </r>
  </si>
  <si>
    <r>
      <rPr>
        <sz val="8"/>
        <rFont val="Calibri"/>
        <family val="2"/>
      </rPr>
      <t>ROSELILY CIARA DL111569</t>
    </r>
  </si>
  <si>
    <r>
      <rPr>
        <sz val="8"/>
        <rFont val="Calibri"/>
        <family val="2"/>
      </rPr>
      <t>ROSELILY CLARISSA DL112503</t>
    </r>
  </si>
  <si>
    <r>
      <rPr>
        <sz val="8"/>
        <rFont val="Calibri"/>
        <family val="2"/>
      </rPr>
      <t>ROSELILY CORDULA DL171354</t>
    </r>
  </si>
  <si>
    <r>
      <rPr>
        <sz val="8"/>
        <rFont val="Calibri"/>
        <family val="2"/>
      </rPr>
      <t>ROSELILY DALINDA DL111726</t>
    </r>
  </si>
  <si>
    <r>
      <rPr>
        <sz val="8"/>
        <rFont val="Calibri"/>
        <family val="2"/>
      </rPr>
      <t>ROSELILY DEBRA DL168468</t>
    </r>
  </si>
  <si>
    <r>
      <rPr>
        <sz val="8"/>
        <rFont val="Calibri"/>
        <family val="2"/>
      </rPr>
      <t>ROSELILY DEJIMA DL111935</t>
    </r>
  </si>
  <si>
    <r>
      <rPr>
        <sz val="8"/>
        <rFont val="Calibri"/>
        <family val="2"/>
      </rPr>
      <t>ROSELILY DORIA DL111808</t>
    </r>
  </si>
  <si>
    <r>
      <rPr>
        <sz val="8"/>
        <rFont val="Calibri"/>
        <family val="2"/>
      </rPr>
      <t>ROSELILY EDITHA DL11356</t>
    </r>
  </si>
  <si>
    <r>
      <rPr>
        <sz val="8"/>
        <rFont val="Calibri"/>
        <family val="2"/>
      </rPr>
      <t>ROSELILY EDSILIA DL144955</t>
    </r>
  </si>
  <si>
    <r>
      <rPr>
        <sz val="8"/>
        <rFont val="Calibri"/>
        <family val="2"/>
      </rPr>
      <t>ROSELILY ELENA DL04581</t>
    </r>
  </si>
  <si>
    <r>
      <rPr>
        <sz val="8"/>
        <rFont val="Calibri"/>
        <family val="2"/>
      </rPr>
      <t>ROSELILY ELEONORA DL173200</t>
    </r>
  </si>
  <si>
    <r>
      <rPr>
        <sz val="8"/>
        <rFont val="Calibri"/>
        <family val="2"/>
      </rPr>
      <t>ROSELILY ESRA DL144389</t>
    </r>
  </si>
  <si>
    <r>
      <rPr>
        <sz val="8"/>
        <rFont val="Calibri"/>
        <family val="2"/>
      </rPr>
      <t>ROSELILY FLORETTA DL143202</t>
    </r>
  </si>
  <si>
    <r>
      <rPr>
        <sz val="8"/>
        <rFont val="Calibri"/>
        <family val="2"/>
      </rPr>
      <t>ROSELILY GABRIELLA DL168373</t>
    </r>
  </si>
  <si>
    <r>
      <rPr>
        <sz val="8"/>
        <rFont val="Calibri"/>
        <family val="2"/>
      </rPr>
      <t>ROSELILY GISELLA DL155619</t>
    </r>
  </si>
  <si>
    <r>
      <rPr>
        <sz val="8"/>
        <rFont val="Calibri"/>
        <family val="2"/>
      </rPr>
      <t>ROSELILY GRETHA DL172500</t>
    </r>
  </si>
  <si>
    <r>
      <rPr>
        <sz val="8"/>
        <rFont val="Calibri"/>
        <family val="2"/>
      </rPr>
      <t>ROSELILY IRVANA DL168246</t>
    </r>
  </si>
  <si>
    <r>
      <rPr>
        <sz val="8"/>
        <rFont val="Calibri"/>
        <family val="2"/>
      </rPr>
      <t>ROSELILY ISABELLA DL044033</t>
    </r>
  </si>
  <si>
    <r>
      <rPr>
        <sz val="8"/>
        <rFont val="Calibri"/>
        <family val="2"/>
      </rPr>
      <t>ROSELILY JACINTHA DL156375</t>
    </r>
  </si>
  <si>
    <r>
      <rPr>
        <sz val="8"/>
        <rFont val="Calibri"/>
        <family val="2"/>
      </rPr>
      <t>ROSELILY JASMINA DL144905</t>
    </r>
  </si>
  <si>
    <r>
      <rPr>
        <sz val="8"/>
        <rFont val="Calibri"/>
        <family val="2"/>
      </rPr>
      <t>ROSELILY JAVIERA DL168636</t>
    </r>
  </si>
  <si>
    <r>
      <rPr>
        <sz val="8"/>
        <rFont val="Calibri"/>
        <family val="2"/>
      </rPr>
      <t>ROSELILY JOELLA DL171907</t>
    </r>
  </si>
  <si>
    <r>
      <rPr>
        <sz val="8"/>
        <rFont val="Calibri"/>
        <family val="2"/>
      </rPr>
      <t>ROSELILY JOHANNA DL144779</t>
    </r>
  </si>
  <si>
    <r>
      <rPr>
        <sz val="8"/>
        <rFont val="Calibri"/>
        <family val="2"/>
      </rPr>
      <t>ROSELILY JUANA DL125556</t>
    </r>
  </si>
  <si>
    <r>
      <rPr>
        <sz val="8"/>
        <rFont val="Calibri"/>
        <family val="2"/>
      </rPr>
      <t>ROSELILY JULIA DL1128</t>
    </r>
  </si>
  <si>
    <r>
      <rPr>
        <sz val="8"/>
        <rFont val="Calibri"/>
        <family val="2"/>
      </rPr>
      <t>ROSELILY KENDRA DL112077</t>
    </r>
  </si>
  <si>
    <r>
      <rPr>
        <sz val="8"/>
        <rFont val="Calibri"/>
        <family val="2"/>
      </rPr>
      <t>ROSELILY KYRA DL167217</t>
    </r>
  </si>
  <si>
    <r>
      <rPr>
        <sz val="8"/>
        <rFont val="Calibri"/>
        <family val="2"/>
      </rPr>
      <t>ROSELILY LARA DL176998</t>
    </r>
  </si>
  <si>
    <r>
      <rPr>
        <sz val="8"/>
        <rFont val="Calibri"/>
        <family val="2"/>
      </rPr>
      <t>ROSELILY LARISSA DL144670</t>
    </r>
  </si>
  <si>
    <r>
      <rPr>
        <sz val="8"/>
        <rFont val="Calibri"/>
        <family val="2"/>
      </rPr>
      <t>ROSELILY LEONA DL112773</t>
    </r>
  </si>
  <si>
    <r>
      <rPr>
        <sz val="8"/>
        <rFont val="Calibri"/>
        <family val="2"/>
      </rPr>
      <t>ROSELILY LORENA DL111908</t>
    </r>
  </si>
  <si>
    <r>
      <rPr>
        <sz val="8"/>
        <rFont val="Calibri"/>
        <family val="2"/>
      </rPr>
      <t>ROSELILY LUCIA DL170710</t>
    </r>
  </si>
  <si>
    <r>
      <rPr>
        <sz val="8"/>
        <rFont val="Calibri"/>
        <family val="2"/>
      </rPr>
      <t>ROSELILY LUDWINA DL170336</t>
    </r>
  </si>
  <si>
    <r>
      <rPr>
        <sz val="8"/>
        <rFont val="Calibri"/>
        <family val="2"/>
      </rPr>
      <t>ROSELILY LUNA DL131681</t>
    </r>
  </si>
  <si>
    <r>
      <rPr>
        <sz val="8"/>
        <rFont val="Calibri"/>
        <family val="2"/>
      </rPr>
      <t>ROSELILY MANOUSKA DL161534</t>
    </r>
  </si>
  <si>
    <r>
      <rPr>
        <sz val="8"/>
        <rFont val="Calibri"/>
        <family val="2"/>
      </rPr>
      <t>ROSELILY MAXIMA DL133357</t>
    </r>
  </si>
  <si>
    <r>
      <rPr>
        <sz val="8"/>
        <rFont val="Calibri"/>
        <family val="2"/>
      </rPr>
      <t>ROSELILY MELISSA DL167536</t>
    </r>
  </si>
  <si>
    <r>
      <rPr>
        <sz val="8"/>
        <rFont val="Calibri"/>
        <family val="2"/>
      </rPr>
      <t>ROSELILY MIKAELA DL151250</t>
    </r>
  </si>
  <si>
    <r>
      <rPr>
        <sz val="8"/>
        <rFont val="Calibri"/>
        <family val="2"/>
      </rPr>
      <t>ROSELILY MONICA DL112740</t>
    </r>
  </si>
  <si>
    <r>
      <rPr>
        <sz val="8"/>
        <rFont val="Calibri"/>
        <family val="2"/>
      </rPr>
      <t>ROSELILY NADIA DL168754</t>
    </r>
  </si>
  <si>
    <r>
      <rPr>
        <sz val="8"/>
        <rFont val="Calibri"/>
        <family val="2"/>
      </rPr>
      <t>ROSELILY NATALIA DL04544</t>
    </r>
  </si>
  <si>
    <r>
      <rPr>
        <sz val="8"/>
        <rFont val="Calibri"/>
        <family val="2"/>
      </rPr>
      <t>ROSELILY NATASCHA DL141924</t>
    </r>
  </si>
  <si>
    <r>
      <rPr>
        <sz val="8"/>
        <rFont val="Calibri"/>
        <family val="2"/>
      </rPr>
      <t>ROSELILY NOWA DL144868</t>
    </r>
  </si>
  <si>
    <r>
      <rPr>
        <sz val="8"/>
        <rFont val="Calibri"/>
        <family val="2"/>
      </rPr>
      <t>ROSELILY OLYMPIA DL144846</t>
    </r>
  </si>
  <si>
    <r>
      <rPr>
        <sz val="8"/>
        <rFont val="Calibri"/>
        <family val="2"/>
      </rPr>
      <t>ROSELILY PATRICIA DL1127</t>
    </r>
  </si>
  <si>
    <r>
      <rPr>
        <sz val="8"/>
        <rFont val="Calibri"/>
        <family val="2"/>
      </rPr>
      <t>ROSELILY PAULA DL171238</t>
    </r>
  </si>
  <si>
    <r>
      <rPr>
        <sz val="8"/>
        <rFont val="Calibri"/>
        <family val="2"/>
      </rPr>
      <t>ROSELILY PERNILLA DL154000</t>
    </r>
  </si>
  <si>
    <r>
      <rPr>
        <sz val="8"/>
        <rFont val="Calibri"/>
        <family val="2"/>
      </rPr>
      <t>ROSELILY PETRONELLA DL143587</t>
    </r>
  </si>
  <si>
    <r>
      <rPr>
        <sz val="8"/>
        <rFont val="Calibri"/>
        <family val="2"/>
      </rPr>
      <t>ROSELILY RAFAELA DL144791</t>
    </r>
  </si>
  <si>
    <r>
      <rPr>
        <sz val="8"/>
        <rFont val="Calibri"/>
        <family val="2"/>
      </rPr>
      <t>ROSELILY RAMONA DL11612</t>
    </r>
  </si>
  <si>
    <r>
      <rPr>
        <sz val="8"/>
        <rFont val="Calibri"/>
        <family val="2"/>
      </rPr>
      <t>ROSELILY RIHANNA DL166927</t>
    </r>
  </si>
  <si>
    <r>
      <rPr>
        <sz val="8"/>
        <rFont val="Calibri"/>
        <family val="2"/>
      </rPr>
      <t>ROSELILY SAMANTHA DL112317</t>
    </r>
  </si>
  <si>
    <r>
      <rPr>
        <sz val="8"/>
        <rFont val="Calibri"/>
        <family val="2"/>
      </rPr>
      <t>ROSELILY SAMUELA DL166331</t>
    </r>
  </si>
  <si>
    <r>
      <rPr>
        <sz val="8"/>
        <rFont val="Calibri"/>
        <family val="2"/>
      </rPr>
      <t>ROSELILY SARA DL104034</t>
    </r>
  </si>
  <si>
    <r>
      <rPr>
        <sz val="8"/>
        <rFont val="Calibri"/>
        <family val="2"/>
      </rPr>
      <t>ROSELILY SHAMIRA DL155380</t>
    </r>
  </si>
  <si>
    <r>
      <rPr>
        <sz val="8"/>
        <rFont val="Calibri"/>
        <family val="2"/>
      </rPr>
      <t>ROSELILY SITA DL13345</t>
    </r>
  </si>
  <si>
    <r>
      <rPr>
        <sz val="8"/>
        <rFont val="Calibri"/>
        <family val="2"/>
      </rPr>
      <t>ROSELILY TABITHA DL156499</t>
    </r>
  </si>
  <si>
    <r>
      <rPr>
        <sz val="8"/>
        <rFont val="Calibri"/>
        <family val="2"/>
      </rPr>
      <t>ROSELILY TANYA DL168077</t>
    </r>
  </si>
  <si>
    <r>
      <rPr>
        <sz val="8"/>
        <rFont val="Calibri"/>
        <family val="2"/>
      </rPr>
      <t>ROSELILY THALISSA DL11734</t>
    </r>
  </si>
  <si>
    <r>
      <rPr>
        <sz val="8"/>
        <rFont val="Calibri"/>
        <family val="2"/>
      </rPr>
      <t>ROSELILY THALITA DL04992</t>
    </r>
  </si>
  <si>
    <r>
      <rPr>
        <sz val="8"/>
        <rFont val="Calibri"/>
        <family val="2"/>
      </rPr>
      <t>ROSELILY THIRZA DL155291</t>
    </r>
  </si>
  <si>
    <r>
      <rPr>
        <sz val="8"/>
        <rFont val="Calibri"/>
        <family val="2"/>
      </rPr>
      <t>ROSELILY VIOLA DL112838</t>
    </r>
  </si>
  <si>
    <r>
      <rPr>
        <sz val="8"/>
        <rFont val="Calibri"/>
        <family val="2"/>
      </rPr>
      <t>ROSELILY ZETA DL144276</t>
    </r>
  </si>
  <si>
    <r>
      <rPr>
        <sz val="8"/>
        <rFont val="Calibri"/>
        <family val="2"/>
      </rPr>
      <t>ROYAL SUNSET</t>
    </r>
  </si>
  <si>
    <r>
      <rPr>
        <sz val="8"/>
        <rFont val="Calibri"/>
        <family val="2"/>
      </rPr>
      <t>ROZALYNN</t>
    </r>
  </si>
  <si>
    <r>
      <rPr>
        <sz val="8"/>
        <rFont val="Calibri"/>
        <family val="2"/>
      </rPr>
      <t>SABOR</t>
    </r>
  </si>
  <si>
    <r>
      <rPr>
        <sz val="8"/>
        <rFont val="Calibri"/>
        <family val="2"/>
      </rPr>
      <t>SALINERO</t>
    </r>
  </si>
  <si>
    <r>
      <rPr>
        <sz val="8"/>
        <rFont val="Calibri"/>
        <family val="2"/>
      </rPr>
      <t>SALVO</t>
    </r>
  </si>
  <si>
    <r>
      <rPr>
        <sz val="8"/>
        <rFont val="Calibri"/>
        <family val="2"/>
      </rPr>
      <t>SANCERRE</t>
    </r>
  </si>
  <si>
    <r>
      <rPr>
        <sz val="8"/>
        <rFont val="Calibri"/>
        <family val="2"/>
      </rPr>
      <t>SAN LUGANO</t>
    </r>
  </si>
  <si>
    <r>
      <rPr>
        <sz val="8"/>
        <rFont val="Calibri"/>
        <family val="2"/>
      </rPr>
      <t>SAN SEBASTIAN</t>
    </r>
  </si>
  <si>
    <r>
      <rPr>
        <sz val="8"/>
        <rFont val="Calibri"/>
        <family val="2"/>
      </rPr>
      <t>SANSOVINO</t>
    </r>
  </si>
  <si>
    <r>
      <rPr>
        <sz val="8"/>
        <rFont val="Calibri"/>
        <family val="2"/>
      </rPr>
      <t>SANTANDER</t>
    </r>
  </si>
  <si>
    <r>
      <rPr>
        <sz val="8"/>
        <rFont val="Calibri"/>
        <family val="2"/>
      </rPr>
      <t>SARONNO</t>
    </r>
  </si>
  <si>
    <r>
      <rPr>
        <sz val="8"/>
        <rFont val="Calibri"/>
        <family val="2"/>
      </rPr>
      <t>SAVIO</t>
    </r>
  </si>
  <si>
    <r>
      <rPr>
        <sz val="8"/>
        <rFont val="Calibri"/>
        <family val="2"/>
      </rPr>
      <t>SCANSANO</t>
    </r>
  </si>
  <si>
    <r>
      <rPr>
        <sz val="8"/>
        <rFont val="Calibri"/>
        <family val="2"/>
      </rPr>
      <t>SCIPIONE</t>
    </r>
  </si>
  <si>
    <r>
      <rPr>
        <sz val="8"/>
        <rFont val="Calibri"/>
        <family val="2"/>
      </rPr>
      <t>SEATTLE</t>
    </r>
  </si>
  <si>
    <r>
      <rPr>
        <sz val="8"/>
        <rFont val="Calibri"/>
        <family val="2"/>
      </rPr>
      <t>SEBRING</t>
    </r>
  </si>
  <si>
    <r>
      <rPr>
        <sz val="8"/>
        <rFont val="Calibri"/>
        <family val="2"/>
      </rPr>
      <t>SECRET KISS</t>
    </r>
  </si>
  <si>
    <r>
      <rPr>
        <sz val="8"/>
        <rFont val="Calibri"/>
        <family val="2"/>
      </rPr>
      <t>SEDONA</t>
    </r>
  </si>
  <si>
    <r>
      <rPr>
        <sz val="8"/>
        <rFont val="Calibri"/>
        <family val="2"/>
      </rPr>
      <t>SEMPIONE</t>
    </r>
  </si>
  <si>
    <r>
      <rPr>
        <sz val="8"/>
        <rFont val="Calibri"/>
        <family val="2"/>
      </rPr>
      <t>SENNA</t>
    </r>
  </si>
  <si>
    <r>
      <rPr>
        <sz val="8"/>
        <rFont val="Calibri"/>
        <family val="2"/>
      </rPr>
      <t>SENTOSA</t>
    </r>
  </si>
  <si>
    <r>
      <rPr>
        <sz val="8"/>
        <rFont val="Calibri"/>
        <family val="2"/>
      </rPr>
      <t>SERANO</t>
    </r>
  </si>
  <si>
    <r>
      <rPr>
        <sz val="8"/>
        <rFont val="Calibri"/>
        <family val="2"/>
      </rPr>
      <t>SERRADA</t>
    </r>
  </si>
  <si>
    <r>
      <rPr>
        <sz val="8"/>
        <rFont val="Calibri"/>
        <family val="2"/>
      </rPr>
      <t>SESTRIERE</t>
    </r>
  </si>
  <si>
    <r>
      <rPr>
        <sz val="8"/>
        <rFont val="Calibri"/>
        <family val="2"/>
      </rPr>
      <t>SEVERN</t>
    </r>
  </si>
  <si>
    <r>
      <rPr>
        <sz val="8"/>
        <rFont val="Calibri"/>
        <family val="2"/>
      </rPr>
      <t>SHARIDA</t>
    </r>
  </si>
  <si>
    <r>
      <rPr>
        <sz val="8"/>
        <rFont val="Calibri"/>
        <family val="2"/>
      </rPr>
      <t>SHEILA ZANTRISHEI</t>
    </r>
  </si>
  <si>
    <r>
      <rPr>
        <sz val="8"/>
        <rFont val="Calibri"/>
        <family val="2"/>
      </rPr>
      <t>SHINE ON</t>
    </r>
  </si>
  <si>
    <r>
      <rPr>
        <sz val="8"/>
        <rFont val="Calibri"/>
        <family val="2"/>
      </rPr>
      <t>SHOW UP</t>
    </r>
  </si>
  <si>
    <r>
      <rPr>
        <sz val="8"/>
        <rFont val="Calibri"/>
        <family val="2"/>
      </rPr>
      <t>SHOWWINNER</t>
    </r>
  </si>
  <si>
    <r>
      <rPr>
        <sz val="8"/>
        <rFont val="Calibri"/>
        <family val="2"/>
      </rPr>
      <t>SIBERIA</t>
    </r>
  </si>
  <si>
    <r>
      <rPr>
        <sz val="8"/>
        <rFont val="Calibri"/>
        <family val="2"/>
      </rPr>
      <t>SIGNUM ZANLORSIG</t>
    </r>
  </si>
  <si>
    <r>
      <rPr>
        <sz val="8"/>
        <rFont val="Calibri"/>
        <family val="2"/>
      </rPr>
      <t>SISTO</t>
    </r>
  </si>
  <si>
    <r>
      <rPr>
        <sz val="8"/>
        <rFont val="Calibri"/>
        <family val="2"/>
      </rPr>
      <t>SMART ROMANCE</t>
    </r>
  </si>
  <si>
    <r>
      <rPr>
        <sz val="8"/>
        <rFont val="Calibri"/>
        <family val="2"/>
      </rPr>
      <t>SNOWBOARD</t>
    </r>
  </si>
  <si>
    <r>
      <rPr>
        <sz val="8"/>
        <rFont val="Calibri"/>
        <family val="2"/>
      </rPr>
      <t>SOFT ROMANCE</t>
    </r>
  </si>
  <si>
    <r>
      <rPr>
        <sz val="8"/>
        <rFont val="Calibri"/>
        <family val="2"/>
      </rPr>
      <t>SORBONNE</t>
    </r>
  </si>
  <si>
    <r>
      <rPr>
        <sz val="8"/>
        <rFont val="Calibri"/>
        <family val="2"/>
      </rPr>
      <t>SOUVENIR</t>
    </r>
  </si>
  <si>
    <r>
      <rPr>
        <sz val="8"/>
        <rFont val="Calibri"/>
        <family val="2"/>
      </rPr>
      <t>SPARKLING JOY</t>
    </r>
  </si>
  <si>
    <r>
      <rPr>
        <sz val="8"/>
        <rFont val="Calibri"/>
        <family val="2"/>
      </rPr>
      <t>SPECIAL NEWS</t>
    </r>
  </si>
  <si>
    <r>
      <rPr>
        <sz val="8"/>
        <rFont val="Calibri"/>
        <family val="2"/>
      </rPr>
      <t>STARFIGHTER</t>
    </r>
  </si>
  <si>
    <r>
      <rPr>
        <sz val="8"/>
        <rFont val="Calibri"/>
        <family val="2"/>
      </rPr>
      <t>STAR GAZER</t>
    </r>
  </si>
  <si>
    <r>
      <rPr>
        <sz val="8"/>
        <rFont val="Calibri"/>
        <family val="2"/>
      </rPr>
      <t>STARLIGHT EXPRESS</t>
    </r>
  </si>
  <si>
    <r>
      <rPr>
        <sz val="8"/>
        <rFont val="Calibri"/>
        <family val="2"/>
      </rPr>
      <t>STAR ROMANCE</t>
    </r>
  </si>
  <si>
    <r>
      <rPr>
        <sz val="8"/>
        <rFont val="Calibri"/>
        <family val="2"/>
      </rPr>
      <t>STRATOSPHERE</t>
    </r>
  </si>
  <si>
    <r>
      <rPr>
        <sz val="8"/>
        <rFont val="Calibri"/>
        <family val="2"/>
      </rPr>
      <t>SUNDERLAND</t>
    </r>
  </si>
  <si>
    <r>
      <rPr>
        <sz val="8"/>
        <rFont val="Calibri"/>
        <family val="2"/>
      </rPr>
      <t>SUNLIGHT EXPRESS</t>
    </r>
  </si>
  <si>
    <r>
      <rPr>
        <sz val="8"/>
        <rFont val="Calibri"/>
        <family val="2"/>
      </rPr>
      <t>SUNSET JOY</t>
    </r>
  </si>
  <si>
    <r>
      <rPr>
        <sz val="8"/>
        <rFont val="Calibri"/>
        <family val="2"/>
      </rPr>
      <t>SWEET ROMANCE</t>
    </r>
  </si>
  <si>
    <r>
      <rPr>
        <sz val="8"/>
        <rFont val="Calibri"/>
        <family val="2"/>
      </rPr>
      <t>TABLEDANCE</t>
    </r>
  </si>
  <si>
    <r>
      <rPr>
        <sz val="8"/>
        <rFont val="Calibri"/>
        <family val="2"/>
      </rPr>
      <t>TARRANGO</t>
    </r>
  </si>
  <si>
    <r>
      <rPr>
        <sz val="8"/>
        <rFont val="Calibri"/>
        <family val="2"/>
      </rPr>
      <t>TASMAN</t>
    </r>
  </si>
  <si>
    <r>
      <rPr>
        <sz val="8"/>
        <rFont val="Calibri"/>
        <family val="2"/>
      </rPr>
      <t>TAWNY</t>
    </r>
  </si>
  <si>
    <r>
      <rPr>
        <sz val="8"/>
        <rFont val="Calibri"/>
        <family val="2"/>
      </rPr>
      <t>TESSALA</t>
    </r>
  </si>
  <si>
    <r>
      <rPr>
        <sz val="8"/>
        <rFont val="Calibri"/>
        <family val="2"/>
      </rPr>
      <t>THE EDGE</t>
    </r>
  </si>
  <si>
    <r>
      <rPr>
        <sz val="8"/>
        <rFont val="Calibri"/>
        <family val="2"/>
      </rPr>
      <t>TIBER</t>
    </r>
  </si>
  <si>
    <r>
      <rPr>
        <sz val="8"/>
        <rFont val="Calibri"/>
        <family val="2"/>
      </rPr>
      <t>TIGERMOON</t>
    </r>
  </si>
  <si>
    <r>
      <rPr>
        <sz val="8"/>
        <rFont val="Calibri"/>
        <family val="2"/>
      </rPr>
      <t>TIGERWOODS</t>
    </r>
  </si>
  <si>
    <r>
      <rPr>
        <sz val="8"/>
        <rFont val="Calibri"/>
        <family val="2"/>
      </rPr>
      <t>TIRRENO</t>
    </r>
  </si>
  <si>
    <r>
      <rPr>
        <sz val="8"/>
        <rFont val="Calibri"/>
        <family val="2"/>
      </rPr>
      <t>TISENTO</t>
    </r>
  </si>
  <si>
    <r>
      <rPr>
        <sz val="8"/>
        <rFont val="Calibri"/>
        <family val="2"/>
      </rPr>
      <t>TOBA</t>
    </r>
  </si>
  <si>
    <r>
      <rPr>
        <sz val="8"/>
        <rFont val="Calibri"/>
        <family val="2"/>
      </rPr>
      <t>TOBRUK</t>
    </r>
  </si>
  <si>
    <r>
      <rPr>
        <sz val="8"/>
        <rFont val="Calibri"/>
        <family val="2"/>
      </rPr>
      <t>TORELLI</t>
    </r>
  </si>
  <si>
    <r>
      <rPr>
        <sz val="8"/>
        <rFont val="Calibri"/>
        <family val="2"/>
      </rPr>
      <t>TOUCHSTONE</t>
    </r>
  </si>
  <si>
    <r>
      <rPr>
        <sz val="8"/>
        <rFont val="Calibri"/>
        <family val="2"/>
      </rPr>
      <t>TOUREGA ZANLORTOUR</t>
    </r>
  </si>
  <si>
    <r>
      <rPr>
        <sz val="8"/>
        <rFont val="Calibri"/>
        <family val="2"/>
      </rPr>
      <t>TOURMALET</t>
    </r>
  </si>
  <si>
    <r>
      <rPr>
        <sz val="8"/>
        <rFont val="Calibri"/>
        <family val="2"/>
      </rPr>
      <t>TRENTINO</t>
    </r>
  </si>
  <si>
    <r>
      <rPr>
        <sz val="8"/>
        <rFont val="Calibri"/>
        <family val="2"/>
      </rPr>
      <t>TRESOR</t>
    </r>
  </si>
  <si>
    <r>
      <rPr>
        <sz val="8"/>
        <rFont val="Calibri"/>
        <family val="2"/>
      </rPr>
      <t>TREVI</t>
    </r>
  </si>
  <si>
    <r>
      <rPr>
        <sz val="8"/>
        <rFont val="Calibri"/>
        <family val="2"/>
      </rPr>
      <t>TROPICAL DRAGON</t>
    </r>
  </si>
  <si>
    <r>
      <rPr>
        <sz val="8"/>
        <rFont val="Calibri"/>
        <family val="2"/>
      </rPr>
      <t>TROPICAL JOY</t>
    </r>
  </si>
  <si>
    <r>
      <rPr>
        <sz val="8"/>
        <rFont val="Calibri"/>
        <family val="2"/>
      </rPr>
      <t>TSJAIKOVSKI</t>
    </r>
  </si>
  <si>
    <r>
      <rPr>
        <sz val="8"/>
        <rFont val="Calibri"/>
        <family val="2"/>
      </rPr>
      <t>TWYFORD</t>
    </r>
  </si>
  <si>
    <r>
      <rPr>
        <sz val="8"/>
        <rFont val="Calibri"/>
        <family val="2"/>
      </rPr>
      <t>UCHIDA</t>
    </r>
  </si>
  <si>
    <r>
      <rPr>
        <sz val="8"/>
        <rFont val="Calibri"/>
        <family val="2"/>
      </rPr>
      <t>UNIVERSAL</t>
    </r>
  </si>
  <si>
    <r>
      <rPr>
        <sz val="8"/>
        <rFont val="Calibri"/>
        <family val="2"/>
      </rPr>
      <t>UNIVERSE</t>
    </r>
  </si>
  <si>
    <r>
      <rPr>
        <sz val="8"/>
        <rFont val="Calibri"/>
        <family val="2"/>
      </rPr>
      <t>VALENTE</t>
    </r>
  </si>
  <si>
    <r>
      <rPr>
        <sz val="8"/>
        <rFont val="Calibri"/>
        <family val="2"/>
      </rPr>
      <t>VENDOME</t>
    </r>
  </si>
  <si>
    <r>
      <rPr>
        <sz val="8"/>
        <rFont val="Calibri"/>
        <family val="2"/>
      </rPr>
      <t>VERA CRUZ</t>
    </r>
  </si>
  <si>
    <r>
      <rPr>
        <sz val="8"/>
        <rFont val="Calibri"/>
        <family val="2"/>
      </rPr>
      <t>VESTARO</t>
    </r>
  </si>
  <si>
    <r>
      <rPr>
        <sz val="8"/>
        <rFont val="Calibri"/>
        <family val="2"/>
      </rPr>
      <t>VETTO</t>
    </r>
  </si>
  <si>
    <r>
      <rPr>
        <sz val="8"/>
        <rFont val="Calibri"/>
        <family val="2"/>
      </rPr>
      <t>VICTORY JOY</t>
    </r>
  </si>
  <si>
    <r>
      <rPr>
        <sz val="8"/>
        <rFont val="Calibri"/>
        <family val="2"/>
      </rPr>
      <t>VIERNE</t>
    </r>
  </si>
  <si>
    <r>
      <rPr>
        <sz val="8"/>
        <rFont val="Calibri"/>
        <family val="2"/>
      </rPr>
      <t>VIGNERON</t>
    </r>
  </si>
  <si>
    <r>
      <rPr>
        <sz val="8"/>
        <rFont val="Calibri"/>
        <family val="2"/>
      </rPr>
      <t>VISIONE</t>
    </r>
  </si>
  <si>
    <r>
      <rPr>
        <sz val="8"/>
        <rFont val="Calibri"/>
        <family val="2"/>
      </rPr>
      <t>VIVIANA ZANTRIANA</t>
    </r>
  </si>
  <si>
    <r>
      <rPr>
        <sz val="8"/>
        <rFont val="Calibri"/>
        <family val="2"/>
      </rPr>
      <t>VOLVIC</t>
    </r>
  </si>
  <si>
    <r>
      <rPr>
        <sz val="8"/>
        <rFont val="Calibri"/>
        <family val="2"/>
      </rPr>
      <t>VUELTA</t>
    </r>
  </si>
  <si>
    <r>
      <rPr>
        <sz val="8"/>
        <rFont val="Calibri"/>
        <family val="2"/>
      </rPr>
      <t>WATCH UP</t>
    </r>
  </si>
  <si>
    <r>
      <rPr>
        <sz val="8"/>
        <rFont val="Calibri"/>
        <family val="2"/>
      </rPr>
      <t>WAVERIDER</t>
    </r>
  </si>
  <si>
    <r>
      <rPr>
        <sz val="8"/>
        <rFont val="Calibri"/>
        <family val="2"/>
      </rPr>
      <t>WHITE BALLOONS</t>
    </r>
  </si>
  <si>
    <r>
      <rPr>
        <sz val="8"/>
        <rFont val="Calibri"/>
        <family val="2"/>
      </rPr>
      <t>WHITE BRUSH</t>
    </r>
  </si>
  <si>
    <r>
      <rPr>
        <sz val="8"/>
        <rFont val="Calibri"/>
        <family val="2"/>
      </rPr>
      <t>WHITE HEAVEN</t>
    </r>
  </si>
  <si>
    <r>
      <rPr>
        <sz val="8"/>
        <rFont val="Calibri"/>
        <family val="2"/>
      </rPr>
      <t>WHITE LANTERN</t>
    </r>
  </si>
  <si>
    <r>
      <rPr>
        <sz val="8"/>
        <rFont val="Calibri"/>
        <family val="2"/>
      </rPr>
      <t>WHITE OAK</t>
    </r>
  </si>
  <si>
    <r>
      <rPr>
        <sz val="8"/>
        <rFont val="Calibri"/>
        <family val="2"/>
      </rPr>
      <t>WHITE PASSION</t>
    </r>
  </si>
  <si>
    <r>
      <rPr>
        <sz val="8"/>
        <rFont val="Calibri"/>
        <family val="2"/>
      </rPr>
      <t>WHITE ROMANCE</t>
    </r>
  </si>
  <si>
    <r>
      <rPr>
        <sz val="8"/>
        <rFont val="Calibri"/>
        <family val="2"/>
      </rPr>
      <t>WHITE SHORES</t>
    </r>
  </si>
  <si>
    <r>
      <rPr>
        <sz val="8"/>
        <rFont val="Calibri"/>
        <family val="2"/>
      </rPr>
      <t>WHITE STARLIGHT</t>
    </r>
  </si>
  <si>
    <r>
      <rPr>
        <sz val="8"/>
        <rFont val="Calibri"/>
        <family val="2"/>
      </rPr>
      <t>WHITE TRIUMPH ZANLOTRIUMPH</t>
    </r>
  </si>
  <si>
    <r>
      <rPr>
        <sz val="8"/>
        <rFont val="Calibri"/>
        <family val="2"/>
      </rPr>
      <t>WOORI TOWER</t>
    </r>
  </si>
  <si>
    <r>
      <rPr>
        <sz val="8"/>
        <rFont val="Calibri"/>
        <family val="2"/>
      </rPr>
      <t>YASMINE</t>
    </r>
  </si>
  <si>
    <r>
      <rPr>
        <sz val="8"/>
        <rFont val="Calibri"/>
        <family val="2"/>
      </rPr>
      <t>YELLOW BRUSH</t>
    </r>
  </si>
  <si>
    <r>
      <rPr>
        <sz val="8"/>
        <rFont val="Calibri"/>
        <family val="2"/>
      </rPr>
      <t>YELLOW DIAMOND</t>
    </r>
  </si>
  <si>
    <r>
      <rPr>
        <sz val="8"/>
        <rFont val="Calibri"/>
        <family val="2"/>
      </rPr>
      <t>YELLOWEEN</t>
    </r>
  </si>
  <si>
    <r>
      <rPr>
        <sz val="8"/>
        <rFont val="Calibri"/>
        <family val="2"/>
      </rPr>
      <t>YELLOW STRIKE</t>
    </r>
  </si>
  <si>
    <r>
      <rPr>
        <sz val="8"/>
        <rFont val="Calibri"/>
        <family val="2"/>
      </rPr>
      <t>YERSEKE</t>
    </r>
  </si>
  <si>
    <r>
      <rPr>
        <sz val="8"/>
        <rFont val="Calibri"/>
        <family val="2"/>
      </rPr>
      <t>YOUNIGUE</t>
    </r>
  </si>
  <si>
    <r>
      <rPr>
        <sz val="8"/>
        <rFont val="Calibri"/>
        <family val="2"/>
      </rPr>
      <t>ZAMBESI</t>
    </r>
  </si>
  <si>
    <r>
      <rPr>
        <sz val="8"/>
        <rFont val="Calibri"/>
        <family val="2"/>
      </rPr>
      <t>ZANELLA</t>
    </r>
  </si>
  <si>
    <r>
      <rPr>
        <sz val="8"/>
        <rFont val="Calibri"/>
        <family val="2"/>
      </rPr>
      <t>ZARAGOZA</t>
    </r>
  </si>
  <si>
    <r>
      <rPr>
        <sz val="8"/>
        <rFont val="Calibri"/>
        <family val="2"/>
      </rPr>
      <t>ZEBA</t>
    </r>
  </si>
  <si>
    <r>
      <rPr>
        <sz val="8"/>
        <rFont val="Calibri"/>
        <family val="2"/>
      </rPr>
      <t>MISCELLANE</t>
    </r>
  </si>
  <si>
    <r>
      <rPr>
        <sz val="8"/>
        <rFont val="Calibri"/>
        <family val="2"/>
      </rPr>
      <t>ZELMIRA</t>
    </r>
  </si>
  <si>
    <r>
      <rPr>
        <sz val="8"/>
        <rFont val="Calibri"/>
        <family val="2"/>
      </rPr>
      <t>ZIRKONIA</t>
    </r>
  </si>
  <si>
    <r>
      <rPr>
        <sz val="8"/>
        <rFont val="Calibri"/>
        <family val="2"/>
      </rPr>
      <t>Overige</t>
    </r>
  </si>
  <si>
    <r>
      <rPr>
        <sz val="8"/>
        <rFont val="Calibri"/>
        <family val="2"/>
      </rPr>
      <t>Zaailingen en Diversen</t>
    </r>
  </si>
  <si>
    <t>AZI</t>
    <phoneticPr fontId="5"/>
  </si>
  <si>
    <t>white, double</t>
    <phoneticPr fontId="5"/>
  </si>
  <si>
    <t>Unknown</t>
    <phoneticPr fontId="5"/>
  </si>
  <si>
    <t>CLAUDIA</t>
  </si>
  <si>
    <t>ｸﾗｳﾃﾞｨｱ</t>
    <phoneticPr fontId="5"/>
  </si>
  <si>
    <t>GABRIELLE</t>
    <phoneticPr fontId="5"/>
  </si>
  <si>
    <t>MISS INDY</t>
    <phoneticPr fontId="5"/>
  </si>
  <si>
    <t>PLEASANT JOY</t>
    <phoneticPr fontId="5"/>
  </si>
  <si>
    <t>ｶﾞﾌﾞﾘｴﾙ</t>
    <phoneticPr fontId="5"/>
  </si>
  <si>
    <t>ﾐｽ ｲﾝﾃﾞｨｰ</t>
    <phoneticPr fontId="5"/>
  </si>
  <si>
    <t>ﾊｰﾄｽﾄﾘﾝｸﾞｽ</t>
    <phoneticPr fontId="5"/>
  </si>
  <si>
    <t>AZI</t>
    <phoneticPr fontId="5"/>
  </si>
  <si>
    <t>Unknown</t>
    <phoneticPr fontId="5"/>
  </si>
  <si>
    <t>ﾌﾟﾚｻﾞﾝﾄ ｼﾞｮｲ</t>
    <phoneticPr fontId="5"/>
  </si>
  <si>
    <t>不明</t>
    <rPh sb="0" eb="2">
      <t>フメイ</t>
    </rPh>
    <phoneticPr fontId="5"/>
  </si>
  <si>
    <t>BENEVENTO</t>
    <phoneticPr fontId="5"/>
  </si>
  <si>
    <t>ﾍﾞﾈﾍﾞﾝﾄ</t>
    <phoneticPr fontId="5"/>
  </si>
  <si>
    <t>BRANKO</t>
    <phoneticPr fontId="5"/>
  </si>
  <si>
    <t>ﾌﾞﾗﾝｺ</t>
    <phoneticPr fontId="5"/>
  </si>
  <si>
    <t>CRODINO</t>
    <phoneticPr fontId="5"/>
  </si>
  <si>
    <t>ｸﾛﾃﾞｨｰﾉ</t>
    <phoneticPr fontId="5"/>
  </si>
  <si>
    <t>EVERTON</t>
    <phoneticPr fontId="5"/>
  </si>
  <si>
    <t>ｴﾊﾞｰﾄﾝ</t>
    <phoneticPr fontId="5"/>
  </si>
  <si>
    <t>FALKLAND</t>
    <phoneticPr fontId="5"/>
  </si>
  <si>
    <t>ﾌｫｰｸﾗﾝﾄﾞ</t>
    <phoneticPr fontId="5"/>
  </si>
  <si>
    <t>GOLDEN PASS</t>
    <phoneticPr fontId="5"/>
  </si>
  <si>
    <t>ｺﾞｰﾙﾃﾞﾝﾊﾟｽ</t>
    <phoneticPr fontId="5"/>
  </si>
  <si>
    <t>GRENOBLE</t>
    <phoneticPr fontId="5"/>
  </si>
  <si>
    <t>ｸﾞﾙﾉｰﾌﾞﾙ</t>
    <phoneticPr fontId="5"/>
  </si>
  <si>
    <t>KODAIRA</t>
    <phoneticPr fontId="5"/>
  </si>
  <si>
    <t>ｺﾀﾞｲﾗ</t>
    <phoneticPr fontId="5"/>
  </si>
  <si>
    <t>PONZONE</t>
    <phoneticPr fontId="5"/>
  </si>
  <si>
    <t>ﾎﾟﾝﾂｫｰﾈ</t>
    <phoneticPr fontId="5"/>
  </si>
  <si>
    <t>PIGALLE</t>
    <phoneticPr fontId="5"/>
  </si>
  <si>
    <t>ﾋﾟｶﾞﾚ</t>
    <phoneticPr fontId="5"/>
  </si>
  <si>
    <t>SESTRIERE</t>
    <phoneticPr fontId="5"/>
  </si>
  <si>
    <t>ｾｽﾄﾘｰﾙ</t>
    <phoneticPr fontId="5"/>
  </si>
  <si>
    <t>VUELTA</t>
    <phoneticPr fontId="5"/>
  </si>
  <si>
    <t>ﾌﾞｴﾙﾀ</t>
    <phoneticPr fontId="5"/>
  </si>
  <si>
    <t>ｴｷｻｲﾄ</t>
    <phoneticPr fontId="5"/>
  </si>
  <si>
    <t>EXCITE</t>
    <phoneticPr fontId="5"/>
  </si>
  <si>
    <t>ALANNO</t>
    <phoneticPr fontId="5"/>
  </si>
  <si>
    <t>ｱﾗﾝﾉ</t>
    <phoneticPr fontId="5"/>
  </si>
  <si>
    <t>ORI</t>
    <phoneticPr fontId="5"/>
  </si>
  <si>
    <t>pink, double</t>
    <phoneticPr fontId="5"/>
  </si>
  <si>
    <t>不明</t>
    <rPh sb="0" eb="2">
      <t>フメイ</t>
    </rPh>
    <phoneticPr fontId="5"/>
  </si>
  <si>
    <t>ｴﾏﾆｭｴﾗ</t>
    <phoneticPr fontId="5"/>
  </si>
  <si>
    <t>EMANUELLA</t>
    <phoneticPr fontId="5"/>
  </si>
  <si>
    <t>GABON</t>
    <phoneticPr fontId="5"/>
  </si>
  <si>
    <t>ｶﾞﾎﾞﾝ</t>
    <phoneticPr fontId="5"/>
  </si>
  <si>
    <t>HOCUS POCUS</t>
    <phoneticPr fontId="5"/>
  </si>
  <si>
    <t>ﾎｸｽﾎﾟｸｽ</t>
    <phoneticPr fontId="5"/>
  </si>
  <si>
    <t>HUIS TEN BOSCH</t>
    <phoneticPr fontId="5"/>
  </si>
  <si>
    <t>ﾊｳｽﾃﾝﾎﾞｽ</t>
    <phoneticPr fontId="5"/>
  </si>
  <si>
    <t>ICE WONDER</t>
    <phoneticPr fontId="5"/>
  </si>
  <si>
    <t>ｱｲｽﾜﾝﾀﾞｰ</t>
    <phoneticPr fontId="5"/>
  </si>
  <si>
    <t>JOOP</t>
    <phoneticPr fontId="5"/>
  </si>
  <si>
    <t>ﾖｰﾌﾟ</t>
    <phoneticPr fontId="5"/>
  </si>
  <si>
    <t>LIGHT ROMANCE</t>
    <phoneticPr fontId="5"/>
  </si>
  <si>
    <t>ﾗｲﾄﾛﾏﾝｽ</t>
    <phoneticPr fontId="5"/>
  </si>
  <si>
    <t>MAGNY COURS</t>
    <phoneticPr fontId="5"/>
  </si>
  <si>
    <t>ﾏｸﾞﾆｰｺｰｽ</t>
    <phoneticPr fontId="5"/>
  </si>
  <si>
    <t>MILANO</t>
    <phoneticPr fontId="5"/>
  </si>
  <si>
    <t>ﾐﾗﾉ</t>
    <phoneticPr fontId="5"/>
  </si>
  <si>
    <t>RED RADIANCE</t>
    <phoneticPr fontId="5"/>
  </si>
  <si>
    <t>ﾚｯﾄﾞﾗﾃﾞｨｱﾝｽ</t>
    <phoneticPr fontId="5"/>
  </si>
  <si>
    <t>RIVERDALE</t>
    <phoneticPr fontId="5"/>
  </si>
  <si>
    <t>ﾘﾊﾞｰﾃﾞｲﾙ</t>
    <phoneticPr fontId="5"/>
  </si>
  <si>
    <t>ROSELILY ALANA DL154543</t>
  </si>
  <si>
    <t>ROSELILY ARANZA DL166878</t>
  </si>
  <si>
    <t>ｱﾗﾅ</t>
    <phoneticPr fontId="5"/>
  </si>
  <si>
    <t>ｱﾗﾝｻﾞ</t>
    <phoneticPr fontId="5"/>
  </si>
  <si>
    <t>Unknown, double</t>
    <phoneticPr fontId="5"/>
  </si>
  <si>
    <t>ROSELILY ARETHA DL155759</t>
  </si>
  <si>
    <t>ｱﾚｻ</t>
    <phoneticPr fontId="5"/>
  </si>
  <si>
    <t>ROSELILY AZRA DL15568</t>
  </si>
  <si>
    <t>ｱｽﾞﾗ</t>
    <phoneticPr fontId="5"/>
  </si>
  <si>
    <t>ROSELILY BIANCA DL166914</t>
  </si>
  <si>
    <t>ROSELILY BOJANA DL168021</t>
  </si>
  <si>
    <t>ROSELILY CECILIA DL170071</t>
  </si>
  <si>
    <t>ROSELILY CELINA DL041121</t>
  </si>
  <si>
    <t>ﾋﾞｱﾝｶ</t>
    <phoneticPr fontId="5"/>
  </si>
  <si>
    <t>ﾎﾞﾔﾅ</t>
    <phoneticPr fontId="5"/>
  </si>
  <si>
    <t>ｾｼﾘｱ</t>
    <phoneticPr fontId="5"/>
  </si>
  <si>
    <t>ｾﾘﾅ</t>
    <phoneticPr fontId="5"/>
  </si>
  <si>
    <t>ROSELILY CIARA DL111569</t>
    <phoneticPr fontId="5"/>
  </si>
  <si>
    <t>ｼｱﾗ</t>
    <phoneticPr fontId="5"/>
  </si>
  <si>
    <t>ROSELILY CLARISSA DL112503</t>
  </si>
  <si>
    <t>ｸﾗﾘｯｻ</t>
    <phoneticPr fontId="5"/>
  </si>
  <si>
    <t>ROSELILY CORDULA DL171354</t>
  </si>
  <si>
    <t>ｺｰﾃﾞｭﾗ</t>
    <phoneticPr fontId="5"/>
  </si>
  <si>
    <t>ROSELILY DALINDA DL111726</t>
  </si>
  <si>
    <t>ﾀﾞﾘﾝﾀﾞ</t>
    <phoneticPr fontId="5"/>
  </si>
  <si>
    <t>ROSELILY DEBRA DL168468</t>
  </si>
  <si>
    <t>ﾃﾞﾌﾞﾗ</t>
    <phoneticPr fontId="5"/>
  </si>
  <si>
    <t>ROSELILY DEJIMA DL111935</t>
  </si>
  <si>
    <t>ﾃﾞｼﾞﾏ</t>
    <phoneticPr fontId="5"/>
  </si>
  <si>
    <t>ROSELILY DORIA DL111808</t>
  </si>
  <si>
    <t>ﾄﾞﾘｱ</t>
    <phoneticPr fontId="5"/>
  </si>
  <si>
    <t>ROSELILY EDITHA DL11356</t>
  </si>
  <si>
    <t>ｴﾃﾞｨｰｼｬ</t>
    <phoneticPr fontId="5"/>
  </si>
  <si>
    <t>ROSELILY EDSILIA DL144955</t>
  </si>
  <si>
    <t>ｴﾁﾘｱ</t>
    <phoneticPr fontId="5"/>
  </si>
  <si>
    <t>ROSELILY ELEONORA DL173200</t>
  </si>
  <si>
    <t>ROSELILY ESRA DL144389</t>
  </si>
  <si>
    <t>ｴﾚｵﾉﾗ</t>
    <phoneticPr fontId="5"/>
  </si>
  <si>
    <t>ｴｽﾗ</t>
    <phoneticPr fontId="5"/>
  </si>
  <si>
    <t>ROSELILY FLORETTA DL143202</t>
  </si>
  <si>
    <t>ﾌﾛﾚｯﾀ</t>
    <phoneticPr fontId="5"/>
  </si>
  <si>
    <t>ROSELILY GABRIELLA DL168373</t>
  </si>
  <si>
    <t>ROSELILY GISELLA DL155619</t>
  </si>
  <si>
    <t>ROSELILY GRETHA DL172500</t>
  </si>
  <si>
    <t>ROSELILY IRVANA DL168246</t>
  </si>
  <si>
    <t>ｶﾞﾌﾞﾘｴﾗ</t>
    <phoneticPr fontId="5"/>
  </si>
  <si>
    <t>ｼｾﾗ</t>
    <phoneticPr fontId="5"/>
  </si>
  <si>
    <t>ｸﾞﾚｰｼｬ</t>
    <phoneticPr fontId="5"/>
  </si>
  <si>
    <t>ｲﾙｳﾞｧｰﾅ</t>
    <phoneticPr fontId="5"/>
  </si>
  <si>
    <t>ROSELILY JACINTHA DL156375</t>
  </si>
  <si>
    <t>ｼﾞｬｼﾝﾀ</t>
    <phoneticPr fontId="5"/>
  </si>
  <si>
    <t>ROSELILY JASMINA DL144905</t>
  </si>
  <si>
    <t>ｼﾞｬｽﾐﾅ</t>
    <phoneticPr fontId="5"/>
  </si>
  <si>
    <t>ROSELILY JAVIERA DL168636</t>
  </si>
  <si>
    <t>ﾊﾋﾞｴﾗ</t>
    <phoneticPr fontId="5"/>
  </si>
  <si>
    <t>ROSELILY JOELLA DL171907</t>
  </si>
  <si>
    <t>ｼﾞｮｴﾗ</t>
    <phoneticPr fontId="5"/>
  </si>
  <si>
    <t>ROSELILY JOHANNA DL144779</t>
  </si>
  <si>
    <t>ﾖﾊﾝﾅ</t>
    <phoneticPr fontId="5"/>
  </si>
  <si>
    <t>ROSELILY JUANA DL125556</t>
  </si>
  <si>
    <t>ｼﾞｭｱﾅ</t>
    <phoneticPr fontId="5"/>
  </si>
  <si>
    <t>ROSELILY JULIA DL1128</t>
  </si>
  <si>
    <t>ｼﾞｭﾘｱ</t>
    <phoneticPr fontId="5"/>
  </si>
  <si>
    <t>ROSELILY KENDRA DL112077</t>
  </si>
  <si>
    <t>ｹﾝﾄﾞﾗ</t>
    <phoneticPr fontId="5"/>
  </si>
  <si>
    <t>ROSELILY KYRA DL167217</t>
  </si>
  <si>
    <t>ｶｲﾗ</t>
    <phoneticPr fontId="5"/>
  </si>
  <si>
    <t>ROSELILY LARA DL176998</t>
  </si>
  <si>
    <t>ﾗﾗ</t>
    <phoneticPr fontId="5"/>
  </si>
  <si>
    <t>ROSELILY LARISSA DL144670</t>
  </si>
  <si>
    <t>ﾗﾘｯｻ</t>
    <phoneticPr fontId="5"/>
  </si>
  <si>
    <t>ROSELILY LEONA DL112773</t>
  </si>
  <si>
    <t>ﾚｵﾅ</t>
    <phoneticPr fontId="5"/>
  </si>
  <si>
    <t>ROSELILY LORENA DL111908</t>
  </si>
  <si>
    <t>ROSELILY LUCIA DL170710</t>
  </si>
  <si>
    <t>ﾛﾚｰﾅ</t>
    <phoneticPr fontId="5"/>
  </si>
  <si>
    <t>ﾙｼｱ</t>
    <phoneticPr fontId="5"/>
  </si>
  <si>
    <t>ROSELILY LUDWINA DL170336</t>
  </si>
  <si>
    <t>ﾙｰﾄﾞｳｨﾅｰ</t>
    <phoneticPr fontId="5"/>
  </si>
  <si>
    <t>ROSELILY LUNA DL131681</t>
    <phoneticPr fontId="5"/>
  </si>
  <si>
    <t>ﾙﾅ</t>
    <phoneticPr fontId="5"/>
  </si>
  <si>
    <t>ROSELILY MANOUSKA DL161534</t>
  </si>
  <si>
    <t>ﾏﾇｰｽｶ</t>
    <phoneticPr fontId="5"/>
  </si>
  <si>
    <t>ROSELILY MAXIMA DL133357</t>
  </si>
  <si>
    <t>ﾏｷｼﾏ</t>
    <phoneticPr fontId="5"/>
  </si>
  <si>
    <t>ROSELILY MELISSA DL167536</t>
  </si>
  <si>
    <t>ﾒﾘｯｻ</t>
    <phoneticPr fontId="5"/>
  </si>
  <si>
    <t>ROSELILY MIKAELA DL151250</t>
  </si>
  <si>
    <t>ﾐｶｴﾗ</t>
    <phoneticPr fontId="5"/>
  </si>
  <si>
    <t>ROSELILY MONICA DL112740</t>
  </si>
  <si>
    <t>ﾓﾆｶ</t>
    <phoneticPr fontId="5"/>
  </si>
  <si>
    <t>ROSELILY NADIA DL168754</t>
  </si>
  <si>
    <t>ﾅﾃﾞｨｱ</t>
    <phoneticPr fontId="5"/>
  </si>
  <si>
    <t>ROSELILY NATALIA DL04544</t>
  </si>
  <si>
    <t>ﾅﾀﾘｱ</t>
    <phoneticPr fontId="5"/>
  </si>
  <si>
    <t>ROSELILY NATASCHA DL141924</t>
  </si>
  <si>
    <t>ﾅﾀｰｼｬ</t>
    <phoneticPr fontId="5"/>
  </si>
  <si>
    <t>ROSELILY NOWA DL144868</t>
  </si>
  <si>
    <t>ﾉﾜ</t>
    <phoneticPr fontId="5"/>
  </si>
  <si>
    <t>ROSELILY OLYMPIA DL144846</t>
  </si>
  <si>
    <t>ｵﾘﾝﾋﾟｱ</t>
    <phoneticPr fontId="5"/>
  </si>
  <si>
    <t>ROSELILY PATRICIA DL1127</t>
  </si>
  <si>
    <t>ﾊﾟﾄﾘｼｱ</t>
    <phoneticPr fontId="5"/>
  </si>
  <si>
    <t>ROSELILY PAULA DL171238</t>
  </si>
  <si>
    <t>ﾎﾟｰﾗ</t>
    <phoneticPr fontId="5"/>
  </si>
  <si>
    <t>ROSELILY PERNILLA DL154000</t>
  </si>
  <si>
    <t>ﾍﾟﾆｯﾗ</t>
    <phoneticPr fontId="5"/>
  </si>
  <si>
    <t>ROSELILY PETRONELLA DL143587</t>
  </si>
  <si>
    <t>ﾍﾟﾄﾛﾈﾗ</t>
    <phoneticPr fontId="5"/>
  </si>
  <si>
    <t>ROSELILY RAFAELA DL144791</t>
  </si>
  <si>
    <t>ﾗﾌｧｴﾗ</t>
    <phoneticPr fontId="5"/>
  </si>
  <si>
    <t>ROSELILY RAMONA DL11612</t>
  </si>
  <si>
    <t>ﾗﾓﾅ</t>
    <phoneticPr fontId="5"/>
  </si>
  <si>
    <t>ROSELILY RIHANNA DL166927</t>
  </si>
  <si>
    <t>ﾘｱｰﾅ</t>
    <phoneticPr fontId="5"/>
  </si>
  <si>
    <t>ROSELILY SAMUELA DL166331</t>
  </si>
  <si>
    <t>ｻﾐｭｴﾗ</t>
    <phoneticPr fontId="5"/>
  </si>
  <si>
    <t>ROSELILY SARA DL104034</t>
  </si>
  <si>
    <t>ROSELILY SHAMIRA DL155380</t>
  </si>
  <si>
    <t>ROSELILY SITA DL13345</t>
  </si>
  <si>
    <t>ｻﾗ</t>
    <phoneticPr fontId="5"/>
  </si>
  <si>
    <t>ｼｬﾐﾗ</t>
    <phoneticPr fontId="5"/>
  </si>
  <si>
    <t>ｼﾀ</t>
    <phoneticPr fontId="5"/>
  </si>
  <si>
    <t>ROSELILY TABITHA DL156499</t>
  </si>
  <si>
    <t>ﾀﾋﾞｻ</t>
    <phoneticPr fontId="5"/>
  </si>
  <si>
    <t>ROSELILY TANYA DL168077</t>
  </si>
  <si>
    <t>ﾀｰﾆｬ</t>
    <phoneticPr fontId="5"/>
  </si>
  <si>
    <t>ROSELILY THALISSA DL11734</t>
  </si>
  <si>
    <t>ﾀﾘｯｻ</t>
    <phoneticPr fontId="5"/>
  </si>
  <si>
    <t>ROSELILY THALITA DL04992</t>
  </si>
  <si>
    <t>ﾀﾘﾀ</t>
    <phoneticPr fontId="5"/>
  </si>
  <si>
    <t>ROSELILY THIRZA DL155291</t>
  </si>
  <si>
    <t>ﾃｨﾙｻﾞ</t>
    <phoneticPr fontId="5"/>
  </si>
  <si>
    <t>ROSELILY ZETA DL144276</t>
  </si>
  <si>
    <t>SANCERRE</t>
    <phoneticPr fontId="5"/>
  </si>
  <si>
    <t>ｻﾝｾﾚｰ</t>
    <phoneticPr fontId="5"/>
  </si>
  <si>
    <t>SEBRING</t>
    <phoneticPr fontId="5"/>
  </si>
  <si>
    <t>ｾﾌﾞﾘﾝｸﾞ</t>
    <phoneticPr fontId="5"/>
  </si>
  <si>
    <t>SOFT ROMANCE</t>
    <phoneticPr fontId="5"/>
  </si>
  <si>
    <t>ｿﾌﾄﾛﾏﾝｽ</t>
    <phoneticPr fontId="5"/>
  </si>
  <si>
    <t>STARLIGHT EXPRESS</t>
    <phoneticPr fontId="5"/>
  </si>
  <si>
    <t>ｽﾀｰﾗｲﾄｴｸｽﾌﾟﾚｽ</t>
    <phoneticPr fontId="5"/>
  </si>
  <si>
    <t>WHITE STARLIGHT</t>
    <phoneticPr fontId="5"/>
  </si>
  <si>
    <t>ﾎﾜｲﾄｽﾀｰﾗｲﾄ</t>
    <phoneticPr fontId="5"/>
  </si>
  <si>
    <t>BACCA</t>
    <phoneticPr fontId="5"/>
  </si>
  <si>
    <t>ﾊﾞｯｶ</t>
    <phoneticPr fontId="5"/>
  </si>
  <si>
    <t>BASTOGNE</t>
    <phoneticPr fontId="5"/>
  </si>
  <si>
    <t>ﾊﾞｽﾄｰﾆｭ</t>
    <phoneticPr fontId="5"/>
  </si>
  <si>
    <t>BATAVIA</t>
    <phoneticPr fontId="5"/>
  </si>
  <si>
    <t>ﾊﾞﾀﾋﾞｱ</t>
    <phoneticPr fontId="5"/>
  </si>
  <si>
    <t>BRANCUSI</t>
    <phoneticPr fontId="5"/>
  </si>
  <si>
    <t>ﾌﾞﾗﾝｷｭｰｼ</t>
    <phoneticPr fontId="5"/>
  </si>
  <si>
    <t>CHABLIS</t>
    <phoneticPr fontId="5"/>
  </si>
  <si>
    <t>ｼｬﾌﾞﾘ</t>
    <phoneticPr fontId="5"/>
  </si>
  <si>
    <t>ﾋﾞｸﾄﾘｰｼﾞｮｲ</t>
    <phoneticPr fontId="5"/>
  </si>
  <si>
    <t>red, double</t>
    <phoneticPr fontId="5"/>
  </si>
  <si>
    <t>ｾﾞﾀ</t>
    <phoneticPr fontId="5"/>
  </si>
  <si>
    <t>BOLT</t>
    <phoneticPr fontId="5"/>
  </si>
  <si>
    <t>ﾎﾞﾙﾄ</t>
    <phoneticPr fontId="5"/>
  </si>
  <si>
    <t>DIWALI</t>
    <phoneticPr fontId="5"/>
  </si>
  <si>
    <t>ﾃﾞｨｳﾞｫｰﾘ</t>
    <phoneticPr fontId="5"/>
  </si>
  <si>
    <t>EL DRAGON</t>
    <phoneticPr fontId="5"/>
  </si>
  <si>
    <t>ｴﾙﾄﾞﾗｺﾞﾝ</t>
    <phoneticPr fontId="5"/>
  </si>
  <si>
    <t>ENSOR</t>
    <phoneticPr fontId="5"/>
  </si>
  <si>
    <t>ｱﾝｿｰﾙ</t>
    <phoneticPr fontId="5"/>
  </si>
  <si>
    <t>ｴﾁｭｰﾄﾞ</t>
    <phoneticPr fontId="5"/>
  </si>
  <si>
    <t>ETUDE</t>
    <phoneticPr fontId="5"/>
  </si>
  <si>
    <t>GALIBIER</t>
    <phoneticPr fontId="5"/>
  </si>
  <si>
    <t>ｶﾞﾘﾋﾞｱｰ</t>
    <phoneticPr fontId="5"/>
  </si>
  <si>
    <t>ﾛｰﾗﾅ</t>
    <phoneticPr fontId="5"/>
  </si>
  <si>
    <t>LAURANA</t>
    <phoneticPr fontId="5"/>
  </si>
  <si>
    <t>NEW JERSEY</t>
    <phoneticPr fontId="5"/>
  </si>
  <si>
    <t>ﾆｭｰｼﾞｬｰｼﾞｰ</t>
    <phoneticPr fontId="5"/>
  </si>
  <si>
    <t>ｵﾚﾝｼﾞｴﾝﾍﾟﾗｰ</t>
    <phoneticPr fontId="5"/>
  </si>
  <si>
    <t>ORANGE EMPEROR</t>
    <phoneticPr fontId="5"/>
  </si>
  <si>
    <t>QWIC</t>
    <phoneticPr fontId="5"/>
  </si>
  <si>
    <t>ｸｳｨｯｸ</t>
    <phoneticPr fontId="5"/>
  </si>
  <si>
    <t>ｻﾝｿﾋﾞｰﾉ</t>
    <phoneticPr fontId="5"/>
  </si>
  <si>
    <t>SANSOVINO</t>
    <phoneticPr fontId="5"/>
  </si>
  <si>
    <t>SAVIO</t>
    <phoneticPr fontId="5"/>
  </si>
  <si>
    <t>ｻﾋﾞｵ</t>
    <phoneticPr fontId="5"/>
  </si>
  <si>
    <t>ﾂｰﾙﾏﾚｰ</t>
    <phoneticPr fontId="5"/>
  </si>
  <si>
    <t>TOURMALET</t>
    <phoneticPr fontId="5"/>
  </si>
  <si>
    <t>YASMINE</t>
    <phoneticPr fontId="5"/>
  </si>
  <si>
    <t>ﾔｽﾐﾝ</t>
    <phoneticPr fontId="5"/>
  </si>
  <si>
    <t>ﾍﾞｲｼﾞﾝ</t>
    <phoneticPr fontId="5"/>
  </si>
  <si>
    <t>BAZIN</t>
    <phoneticPr fontId="5"/>
  </si>
  <si>
    <t>orange</t>
    <phoneticPr fontId="5"/>
  </si>
  <si>
    <t>KESLA</t>
    <phoneticPr fontId="5"/>
  </si>
  <si>
    <t>SENTOSA</t>
    <phoneticPr fontId="5"/>
  </si>
  <si>
    <t>VOLVIC</t>
    <phoneticPr fontId="5"/>
  </si>
  <si>
    <t>ﾎﾞﾙﾋﾞｯｸ</t>
    <phoneticPr fontId="5"/>
  </si>
  <si>
    <t>ｾﾝﾄｰｻ</t>
    <phoneticPr fontId="5"/>
  </si>
  <si>
    <t>ｹｽﾗ</t>
    <phoneticPr fontId="5"/>
  </si>
  <si>
    <t>yellow</t>
    <phoneticPr fontId="5"/>
  </si>
  <si>
    <t>pink</t>
    <phoneticPr fontId="5"/>
  </si>
  <si>
    <t>white</t>
    <phoneticPr fontId="5"/>
  </si>
  <si>
    <t>ﾋﾟｯﾊﾟｽｼﾞｮｲ</t>
    <phoneticPr fontId="5"/>
  </si>
  <si>
    <t>ﾛｻﾞﾘﾝ</t>
    <phoneticPr fontId="5"/>
  </si>
  <si>
    <t>ﾄﾚｿﾞｰﾙ</t>
    <phoneticPr fontId="5"/>
  </si>
  <si>
    <t>ｻﾝｾｯﾄｼﾞｮｲ</t>
    <phoneticPr fontId="5"/>
  </si>
  <si>
    <t>ﾎﾜｲﾄﾌﾞﾗｯｼｭ</t>
    <phoneticPr fontId="5"/>
  </si>
  <si>
    <t>ﾋﾟﾝｸｼﾞｻﾞｰ</t>
    <phoneticPr fontId="5"/>
  </si>
  <si>
    <t>ｶｾﾙﾀ</t>
    <phoneticPr fontId="5"/>
  </si>
  <si>
    <t>ｷｭﾘｵｼﾃｨｰ</t>
    <phoneticPr fontId="5"/>
  </si>
  <si>
    <t>pink</t>
    <phoneticPr fontId="5"/>
  </si>
  <si>
    <t>ｼｬﾄﾞﾈ</t>
    <phoneticPr fontId="5"/>
  </si>
  <si>
    <t>ﾍﾙﾍﾞﾁｱ</t>
    <phoneticPr fontId="5"/>
  </si>
  <si>
    <t>ﾎﾞｰﾙｵﾌﾞﾋﾞｭｰﾃｨｰ</t>
    <phoneticPr fontId="5"/>
  </si>
  <si>
    <t>ｷｭﾘｰ</t>
    <phoneticPr fontId="5"/>
  </si>
  <si>
    <t>ｸﾞﾗﾝﾄﾞｱﾑｰﾙ</t>
    <phoneticPr fontId="5"/>
  </si>
  <si>
    <t>bi-color, double</t>
    <phoneticPr fontId="5"/>
  </si>
  <si>
    <t>OT Yellow Total</t>
    <phoneticPr fontId="5"/>
  </si>
  <si>
    <t>ﾗﾊﾞｰｽﾞﾀｳﾝ</t>
    <phoneticPr fontId="5"/>
  </si>
  <si>
    <t>ﾌｧｽﾄﾗｰﾀﾞ</t>
    <phoneticPr fontId="5"/>
  </si>
  <si>
    <t>ｾﾝﾋﾟｵｰﾈ</t>
    <phoneticPr fontId="5"/>
  </si>
  <si>
    <t>ﾃﾞｨｶﾞｰﾒ</t>
    <phoneticPr fontId="5"/>
  </si>
  <si>
    <t>不明</t>
    <rPh sb="0" eb="2">
      <t>フメイ</t>
    </rPh>
    <phoneticPr fontId="5"/>
  </si>
  <si>
    <t>Unknown　Total</t>
    <phoneticPr fontId="5"/>
  </si>
  <si>
    <t>OR Unknown total</t>
    <phoneticPr fontId="5"/>
  </si>
  <si>
    <t>総合計</t>
    <rPh sb="0" eb="3">
      <t>ソウゴウケイ</t>
    </rPh>
    <phoneticPr fontId="5"/>
  </si>
  <si>
    <t>オランダ産八重咲オリエンタル栽培面積表 (21年産栽培面積順)　7月15日付け第1版ﾍﾞｰｽ</t>
    <rPh sb="4" eb="5">
      <t>サン</t>
    </rPh>
    <rPh sb="5" eb="8">
      <t>ヤエザキ</t>
    </rPh>
    <rPh sb="14" eb="18">
      <t>サイバイメンセキ</t>
    </rPh>
    <rPh sb="18" eb="19">
      <t>ヒョウ</t>
    </rPh>
    <rPh sb="23" eb="25">
      <t>ネンサン</t>
    </rPh>
    <rPh sb="25" eb="29">
      <t>サイバイメンセキ</t>
    </rPh>
    <rPh sb="29" eb="30">
      <t>ジュン</t>
    </rPh>
    <phoneticPr fontId="5"/>
  </si>
  <si>
    <t>増減 (%)</t>
    <rPh sb="0" eb="2">
      <t>ゾウゲン</t>
    </rPh>
    <phoneticPr fontId="5"/>
  </si>
  <si>
    <t>AH Unknown Total</t>
    <phoneticPr fontId="5"/>
  </si>
  <si>
    <t>LA Bi-color Total</t>
    <phoneticPr fontId="5"/>
  </si>
  <si>
    <t>LA Unknown Total</t>
    <phoneticPr fontId="5"/>
  </si>
  <si>
    <t>O-T</t>
    <phoneticPr fontId="5"/>
  </si>
  <si>
    <t>dark pink</t>
    <phoneticPr fontId="5"/>
  </si>
  <si>
    <t>red</t>
    <phoneticPr fontId="5"/>
  </si>
  <si>
    <t>pink/white, double</t>
    <phoneticPr fontId="5"/>
  </si>
  <si>
    <t>cream/white, double</t>
    <phoneticPr fontId="5"/>
  </si>
  <si>
    <t>ｼﾞｾﾗ</t>
    <phoneticPr fontId="5"/>
  </si>
  <si>
    <t>white/yellow, double</t>
    <phoneticPr fontId="5"/>
  </si>
  <si>
    <t>ｼﾞｬﾒﾗ</t>
    <phoneticPr fontId="5"/>
  </si>
  <si>
    <t>white/green, double</t>
    <phoneticPr fontId="5"/>
  </si>
  <si>
    <t>red/white, double</t>
    <phoneticPr fontId="5"/>
  </si>
  <si>
    <t>SUNLIGHT EXPRESS</t>
    <phoneticPr fontId="5"/>
  </si>
  <si>
    <t>ｻﾝﾗｲﾄｴｸｽﾌﾟﾚｽ</t>
    <phoneticPr fontId="5"/>
  </si>
  <si>
    <t>AH 栽培面積</t>
    <rPh sb="3" eb="5">
      <t>サイバイ</t>
    </rPh>
    <rPh sb="5" eb="7">
      <t>メンセキ</t>
    </rPh>
    <phoneticPr fontId="56"/>
  </si>
  <si>
    <t>AH Yellow Total</t>
  </si>
  <si>
    <t>AH Pink Total</t>
  </si>
  <si>
    <t>AH White Total</t>
  </si>
  <si>
    <t>AH Red Total</t>
  </si>
  <si>
    <t>AH Orange + Apricot Total</t>
  </si>
  <si>
    <t>AH Bi-color Total</t>
  </si>
  <si>
    <t>AH Unknown Total</t>
  </si>
  <si>
    <t>Asiatic Total (on Listed)</t>
  </si>
  <si>
    <t>LA 栽培面積</t>
    <rPh sb="3" eb="5">
      <t>サイバイ</t>
    </rPh>
    <rPh sb="5" eb="7">
      <t>メンセキ</t>
    </rPh>
    <phoneticPr fontId="56"/>
  </si>
  <si>
    <t>crop 2021</t>
  </si>
  <si>
    <t>crop 2022</t>
  </si>
  <si>
    <t>color</t>
  </si>
  <si>
    <t>LA Yellow Total</t>
  </si>
  <si>
    <t>LA Pink Total</t>
  </si>
  <si>
    <t>LA White Total</t>
  </si>
  <si>
    <t>LA Red Total</t>
  </si>
  <si>
    <t>LA Orange, Apricot Total</t>
  </si>
  <si>
    <t>LA Bi-color Total</t>
  </si>
  <si>
    <t>LA hybrids Total (on Listed)</t>
  </si>
  <si>
    <t>OH Pink Total</t>
  </si>
  <si>
    <t>OH White total</t>
  </si>
  <si>
    <t>OH Red Total</t>
  </si>
  <si>
    <t>OH White/Yellow, Bi-color Total</t>
  </si>
  <si>
    <t>OR Unknown total</t>
  </si>
  <si>
    <t>Oriental Total (on Listed)</t>
  </si>
  <si>
    <t>OT Yellow Total</t>
  </si>
  <si>
    <t>OT Pink Total</t>
  </si>
  <si>
    <t>OT White total</t>
  </si>
  <si>
    <t>OT Red Total</t>
  </si>
  <si>
    <t>OT Orange, Apricot Total</t>
  </si>
  <si>
    <t>OT Bi-color total</t>
  </si>
  <si>
    <t>Unknown　Total</t>
  </si>
  <si>
    <t>OT hybrids Total (on Listed)</t>
  </si>
  <si>
    <t>LO・鉄砲　栽培面積</t>
    <rPh sb="3" eb="5">
      <t>テッポウ</t>
    </rPh>
    <rPh sb="6" eb="10">
      <t>サイバイメンセキ</t>
    </rPh>
    <phoneticPr fontId="5"/>
  </si>
  <si>
    <t>White Total</t>
  </si>
  <si>
    <t>White Total</t>
    <phoneticPr fontId="5"/>
  </si>
  <si>
    <t>LO・鉄砲</t>
    <rPh sb="3" eb="5">
      <t>テッポウ</t>
    </rPh>
    <phoneticPr fontId="5"/>
  </si>
  <si>
    <t>Pink total</t>
  </si>
  <si>
    <t>Pink total</t>
    <phoneticPr fontId="5"/>
  </si>
  <si>
    <t>Unknown Total</t>
  </si>
  <si>
    <t>Unknown Total</t>
    <phoneticPr fontId="5"/>
  </si>
  <si>
    <t>Total</t>
  </si>
  <si>
    <t>Total</t>
    <phoneticPr fontId="5"/>
  </si>
  <si>
    <t>その他　栽培面積</t>
    <rPh sb="2" eb="3">
      <t>ホカ</t>
    </rPh>
    <rPh sb="4" eb="8">
      <t>サイバイメンセキ</t>
    </rPh>
    <phoneticPr fontId="5"/>
  </si>
  <si>
    <t>オレンジ</t>
    <phoneticPr fontId="5"/>
  </si>
  <si>
    <t>赤</t>
    <rPh sb="0" eb="1">
      <t>アカ</t>
    </rPh>
    <phoneticPr fontId="5"/>
  </si>
  <si>
    <t>白</t>
    <rPh sb="0" eb="1">
      <t>シロ</t>
    </rPh>
    <phoneticPr fontId="5"/>
  </si>
  <si>
    <t>ピンク</t>
    <phoneticPr fontId="5"/>
  </si>
  <si>
    <t>バイカラー</t>
    <phoneticPr fontId="5"/>
  </si>
  <si>
    <t>白</t>
    <rPh sb="0" eb="1">
      <t>シロ</t>
    </rPh>
    <phoneticPr fontId="5"/>
  </si>
  <si>
    <t>ピンク</t>
    <phoneticPr fontId="5"/>
  </si>
  <si>
    <t>黄色</t>
    <rPh sb="0" eb="2">
      <t>キイロ</t>
    </rPh>
    <phoneticPr fontId="5"/>
  </si>
  <si>
    <t>オレンジ</t>
    <phoneticPr fontId="5"/>
  </si>
  <si>
    <t>赤</t>
    <rPh sb="0" eb="1">
      <t>アカ</t>
    </rPh>
    <phoneticPr fontId="5"/>
  </si>
  <si>
    <t>バイカラー</t>
    <phoneticPr fontId="5"/>
  </si>
  <si>
    <t>不明</t>
    <rPh sb="0" eb="2">
      <t>フメイ</t>
    </rPh>
    <phoneticPr fontId="5"/>
  </si>
  <si>
    <t>OT 栽培面積</t>
    <rPh sb="3" eb="7">
      <t>サイバイメンセキ</t>
    </rPh>
    <phoneticPr fontId="56"/>
  </si>
  <si>
    <t>LA 色バランス (%)</t>
    <rPh sb="3" eb="4">
      <t>イロ</t>
    </rPh>
    <phoneticPr fontId="56"/>
  </si>
  <si>
    <t>AH 色バランス (%)</t>
    <rPh sb="3" eb="4">
      <t>イロ</t>
    </rPh>
    <phoneticPr fontId="56"/>
  </si>
  <si>
    <t>OT 色バランス (%)</t>
    <rPh sb="3" eb="4">
      <t>イロ</t>
    </rPh>
    <phoneticPr fontId="56"/>
  </si>
  <si>
    <t>LO・鉄砲 色バランス (%)</t>
    <rPh sb="3" eb="5">
      <t>テッポウ</t>
    </rPh>
    <rPh sb="6" eb="7">
      <t>イロ</t>
    </rPh>
    <phoneticPr fontId="5"/>
  </si>
  <si>
    <t>全体　栽培面積</t>
    <rPh sb="0" eb="2">
      <t>ゼンタイ</t>
    </rPh>
    <rPh sb="3" eb="7">
      <t>サイバイメンセキ</t>
    </rPh>
    <phoneticPr fontId="5"/>
  </si>
  <si>
    <t>AH・LA 栽培面積</t>
    <rPh sb="6" eb="8">
      <t>サイバイ</t>
    </rPh>
    <rPh sb="8" eb="10">
      <t>メンセキ</t>
    </rPh>
    <phoneticPr fontId="56"/>
  </si>
  <si>
    <t>AH・LA 色バランス (%)</t>
    <rPh sb="6" eb="7">
      <t>イロ</t>
    </rPh>
    <phoneticPr fontId="56"/>
  </si>
  <si>
    <t>AH・LA Yellow Total</t>
    <phoneticPr fontId="5"/>
  </si>
  <si>
    <t>AH・LA Pink Total</t>
    <phoneticPr fontId="5"/>
  </si>
  <si>
    <t>AH・LA White Total</t>
    <phoneticPr fontId="5"/>
  </si>
  <si>
    <t>AH・LA Red Total</t>
    <phoneticPr fontId="5"/>
  </si>
  <si>
    <t>AH・LA Orange, Apricot Total</t>
    <phoneticPr fontId="5"/>
  </si>
  <si>
    <t>AH・LA Bi-color Total</t>
    <phoneticPr fontId="5"/>
  </si>
  <si>
    <t>AH・LA hybrids Total (on Listed)</t>
    <phoneticPr fontId="5"/>
  </si>
  <si>
    <t>AH・LA Unknown Total</t>
    <phoneticPr fontId="5"/>
  </si>
  <si>
    <t>LA Unknown Total</t>
    <phoneticPr fontId="5"/>
  </si>
  <si>
    <t>白</t>
    <rPh sb="0" eb="1">
      <t>シロ</t>
    </rPh>
    <phoneticPr fontId="5"/>
  </si>
  <si>
    <t>ピンク</t>
    <phoneticPr fontId="5"/>
  </si>
  <si>
    <t>オレンジ</t>
    <phoneticPr fontId="5"/>
  </si>
  <si>
    <t>黄色</t>
    <rPh sb="0" eb="2">
      <t>キイロ</t>
    </rPh>
    <phoneticPr fontId="5"/>
  </si>
  <si>
    <t>赤</t>
    <rPh sb="0" eb="1">
      <t>アカ</t>
    </rPh>
    <phoneticPr fontId="5"/>
  </si>
  <si>
    <t>バイカラー</t>
    <phoneticPr fontId="5"/>
  </si>
  <si>
    <t>不明</t>
    <rPh sb="0" eb="2">
      <t>フメイ</t>
    </rPh>
    <phoneticPr fontId="5"/>
  </si>
  <si>
    <t>OH 栽培面積 (八重含む)</t>
    <rPh sb="3" eb="5">
      <t>サイバイ</t>
    </rPh>
    <rPh sb="5" eb="7">
      <t>メンセキ</t>
    </rPh>
    <rPh sb="9" eb="11">
      <t>ヤエ</t>
    </rPh>
    <rPh sb="11" eb="12">
      <t>フク</t>
    </rPh>
    <phoneticPr fontId="56"/>
  </si>
  <si>
    <t>OH 色バランス (八重含む) (%)</t>
    <rPh sb="3" eb="4">
      <t>イロ</t>
    </rPh>
    <rPh sb="10" eb="12">
      <t>ヤエ</t>
    </rPh>
    <rPh sb="12" eb="13">
      <t>フク</t>
    </rPh>
    <phoneticPr fontId="56"/>
  </si>
  <si>
    <t>※円グラフ内の販売球サイズとは、"2N鱗片+2N+1N開花球"を表す</t>
    <rPh sb="1" eb="2">
      <t>エン</t>
    </rPh>
    <rPh sb="5" eb="6">
      <t>ナイ</t>
    </rPh>
    <rPh sb="7" eb="9">
      <t>ハンバイ</t>
    </rPh>
    <rPh sb="9" eb="10">
      <t>タマ</t>
    </rPh>
    <rPh sb="19" eb="21">
      <t>リンペン</t>
    </rPh>
    <rPh sb="27" eb="29">
      <t>カイカ</t>
    </rPh>
    <rPh sb="29" eb="30">
      <t>タマ</t>
    </rPh>
    <rPh sb="32" eb="33">
      <t>アラワ</t>
    </rPh>
    <phoneticPr fontId="5"/>
  </si>
  <si>
    <t>AH</t>
    <phoneticPr fontId="5"/>
  </si>
  <si>
    <t>LA</t>
    <phoneticPr fontId="5"/>
  </si>
  <si>
    <t>AHLA</t>
    <phoneticPr fontId="5"/>
  </si>
  <si>
    <t>2022年産オランダ産百合球根栽培面積・色バランス表 (7月15日付第1版ベース)</t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20" eb="21">
      <t>イロ</t>
    </rPh>
    <rPh sb="25" eb="26">
      <t>ヒョウ</t>
    </rPh>
    <rPh sb="29" eb="30">
      <t>ガツ</t>
    </rPh>
    <rPh sb="32" eb="34">
      <t>ニチヅケ</t>
    </rPh>
    <rPh sb="34" eb="35">
      <t>ダイ</t>
    </rPh>
    <rPh sb="36" eb="37">
      <t>バン</t>
    </rPh>
    <phoneticPr fontId="5"/>
  </si>
  <si>
    <t>※円グラフ内の販売球サイズとは、2N鱗片+2N+1N開花球のことを表す</t>
    <rPh sb="1" eb="2">
      <t>エン</t>
    </rPh>
    <rPh sb="5" eb="6">
      <t>ナイ</t>
    </rPh>
    <rPh sb="7" eb="9">
      <t>ハンバイ</t>
    </rPh>
    <rPh sb="9" eb="10">
      <t>タマ</t>
    </rPh>
    <rPh sb="18" eb="20">
      <t>リンペン</t>
    </rPh>
    <rPh sb="26" eb="28">
      <t>カイカ</t>
    </rPh>
    <rPh sb="28" eb="29">
      <t>タマ</t>
    </rPh>
    <rPh sb="33" eb="34">
      <t>アラワ</t>
    </rPh>
    <phoneticPr fontId="5"/>
  </si>
  <si>
    <r>
      <t>2022年産オランダ産百合球根栽培面積表 (八重咲OH・OTのみ)　</t>
    </r>
    <r>
      <rPr>
        <b/>
        <sz val="20"/>
        <color rgb="FF0000FF"/>
        <rFont val="MS UI Gothic"/>
        <family val="3"/>
        <charset val="128"/>
      </rPr>
      <t>（7月15日付け第1版ﾍﾞｰｽ）</t>
    </r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19" eb="20">
      <t>ヒョウ</t>
    </rPh>
    <rPh sb="22" eb="25">
      <t>ヤエザキ</t>
    </rPh>
    <rPh sb="36" eb="37">
      <t>ガツ</t>
    </rPh>
    <rPh sb="39" eb="40">
      <t>ニチ</t>
    </rPh>
    <rPh sb="40" eb="41">
      <t>ツ</t>
    </rPh>
    <rPh sb="42" eb="43">
      <t>ダイ</t>
    </rPh>
    <rPh sb="44" eb="45">
      <t>ハン</t>
    </rPh>
    <phoneticPr fontId="5"/>
  </si>
  <si>
    <t>印刷は3ページ目から</t>
    <rPh sb="0" eb="2">
      <t>インサツ</t>
    </rPh>
    <rPh sb="7" eb="8">
      <t>メ</t>
    </rPh>
    <phoneticPr fontId="5"/>
  </si>
  <si>
    <t>八重咲OHのみ 栽培面積 ※ブリザード(OT)を含む</t>
    <rPh sb="0" eb="3">
      <t>ヤエザキ</t>
    </rPh>
    <rPh sb="8" eb="12">
      <t>サイバイメンセキ</t>
    </rPh>
    <rPh sb="24" eb="25">
      <t>フク</t>
    </rPh>
    <phoneticPr fontId="56"/>
  </si>
  <si>
    <t>八重咲OHのみ 色バランス (%) ※ブリザード(OT)を含む</t>
    <rPh sb="0" eb="3">
      <t>ヤエザキ</t>
    </rPh>
    <rPh sb="8" eb="9">
      <t>イロ</t>
    </rPh>
    <rPh sb="29" eb="30">
      <t>フク</t>
    </rPh>
    <phoneticPr fontId="56"/>
  </si>
  <si>
    <t>引用元データ総合計</t>
    <rPh sb="0" eb="3">
      <t>インヨウモト</t>
    </rPh>
    <rPh sb="6" eb="9">
      <t>ソウゴウケイ</t>
    </rPh>
    <phoneticPr fontId="5"/>
  </si>
  <si>
    <t>リスト上の総合計と引用元データ総合計の差</t>
    <rPh sb="3" eb="4">
      <t>ジョウ</t>
    </rPh>
    <rPh sb="5" eb="8">
      <t>ソウゴウケイ</t>
    </rPh>
    <rPh sb="9" eb="12">
      <t>インヨウモト</t>
    </rPh>
    <rPh sb="15" eb="18">
      <t>ソウゴウケイ</t>
    </rPh>
    <rPh sb="19" eb="20">
      <t>サ</t>
    </rPh>
    <phoneticPr fontId="5"/>
  </si>
  <si>
    <t>誤差</t>
    <rPh sb="0" eb="2">
      <t>ゴサ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</si>
</sst>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_);[Red]\(0.00\)"/>
    <numFmt numFmtId="177" formatCode="0.00_ ;[Red]\-0.00\ "/>
    <numFmt numFmtId="178" formatCode="#,##0.00_ "/>
    <numFmt numFmtId="179" formatCode="[$-411]ggge&quot;年&quot;m&quot;月&quot;d&quot;日&quot;;@"/>
    <numFmt numFmtId="180" formatCode="#,##0.0_ "/>
    <numFmt numFmtId="181" formatCode="#,##0_ "/>
    <numFmt numFmtId="182" formatCode="0.0_ ;[Red]\-0.0\ "/>
    <numFmt numFmtId="183" formatCode="#,##0.00_ ;[Red]\-#,##0.00\ "/>
    <numFmt numFmtId="184" formatCode="\(###.0%\)"/>
    <numFmt numFmtId="185" formatCode="#,##0.00_);[Red]\(#,##0.00\)"/>
    <numFmt numFmtId="186" formatCode="dd\-mm\-yyyy;@"/>
  </numFmts>
  <fonts count="6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TheSansOffice"/>
      <family val="2"/>
    </font>
    <font>
      <sz val="10"/>
      <color indexed="8"/>
      <name val="Arial"/>
      <family val="2"/>
    </font>
    <font>
      <b/>
      <sz val="20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12"/>
      <color indexed="8"/>
      <name val="MS UI Gothic"/>
      <family val="3"/>
      <charset val="128"/>
    </font>
    <font>
      <b/>
      <sz val="11"/>
      <color indexed="8"/>
      <name val="MS UI Gothic"/>
      <family val="3"/>
      <charset val="128"/>
    </font>
    <font>
      <b/>
      <sz val="11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4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color indexed="9"/>
      <name val="MS UI Gothic"/>
      <family val="3"/>
      <charset val="128"/>
    </font>
    <font>
      <sz val="10"/>
      <name val="MS UI Gothic"/>
      <family val="3"/>
      <charset val="128"/>
    </font>
    <font>
      <b/>
      <sz val="11"/>
      <color theme="0"/>
      <name val="MS UI Gothic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7"/>
      <name val="MS UI Gothic"/>
      <family val="3"/>
      <charset val="128"/>
    </font>
    <font>
      <sz val="8"/>
      <name val="MS UI Gothic"/>
      <family val="3"/>
      <charset val="128"/>
    </font>
    <font>
      <b/>
      <sz val="12"/>
      <color rgb="FF0000FF"/>
      <name val="MS UI Gothic"/>
      <family val="3"/>
      <charset val="128"/>
    </font>
    <font>
      <b/>
      <sz val="20"/>
      <color rgb="FF0000FF"/>
      <name val="MS UI Gothic"/>
      <family val="3"/>
      <charset val="128"/>
    </font>
    <font>
      <b/>
      <sz val="20"/>
      <color rgb="FFFF0000"/>
      <name val="MS UI Gothic"/>
      <family val="3"/>
      <charset val="128"/>
    </font>
    <font>
      <sz val="8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rgb="FF0000FF"/>
      <name val="MS UI Gothic"/>
      <family val="3"/>
      <charset val="128"/>
    </font>
    <font>
      <sz val="8"/>
      <name val="Calibri"/>
      <family val="2"/>
    </font>
    <font>
      <sz val="8"/>
      <color rgb="FF000000"/>
      <name val="ＭＳ Ｐゴシック"/>
      <family val="2"/>
      <scheme val="minor"/>
    </font>
    <font>
      <b/>
      <sz val="8"/>
      <name val="Calibri"/>
      <family val="2"/>
    </font>
    <font>
      <b/>
      <i/>
      <sz val="8"/>
      <name val="Calibri"/>
      <family val="2"/>
    </font>
    <font>
      <b/>
      <sz val="10"/>
      <color rgb="FF000000"/>
      <name val="Times New Roman"/>
      <family val="1"/>
    </font>
    <font>
      <b/>
      <sz val="8"/>
      <color rgb="FF000000"/>
      <name val="Calibri"/>
      <family val="2"/>
    </font>
    <font>
      <i/>
      <sz val="8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theme="0" tint="-0.34998626667073579"/>
      <name val="Calibri"/>
      <family val="2"/>
    </font>
    <font>
      <b/>
      <sz val="8"/>
      <color theme="0" tint="-0.34998626667073579"/>
      <name val="Calibri"/>
      <family val="2"/>
    </font>
    <font>
      <b/>
      <sz val="8"/>
      <color rgb="FF000000"/>
      <name val="ＭＳ Ｐゴシック"/>
      <family val="2"/>
      <scheme val="minor"/>
    </font>
    <font>
      <sz val="8"/>
      <color rgb="FF000000"/>
      <name val="Calibri"/>
      <family val="2"/>
    </font>
    <font>
      <sz val="8"/>
      <color theme="0" tint="-0.34998626667073579"/>
      <name val="Calibri"/>
      <family val="2"/>
    </font>
    <font>
      <sz val="8"/>
      <name val="ＭＳ Ｐゴシック"/>
      <family val="2"/>
      <scheme val="minor"/>
    </font>
    <font>
      <sz val="10"/>
      <name val="Times New Roman"/>
      <family val="1"/>
    </font>
    <font>
      <sz val="10"/>
      <color theme="0" tint="-0.34998626667073579"/>
      <name val="Times New Roman"/>
      <family val="1"/>
    </font>
    <font>
      <b/>
      <sz val="9"/>
      <color indexed="8"/>
      <name val="MS UI Gothic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4"/>
      <name val="MS UI Gothic"/>
      <family val="3"/>
      <charset val="128"/>
    </font>
    <font>
      <sz val="14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8"/>
      <color indexed="8"/>
      <name val="MS UI Gothic"/>
      <family val="3"/>
      <charset val="128"/>
    </font>
    <font>
      <sz val="12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7" fillId="0" borderId="0"/>
    <xf numFmtId="0" fontId="7" fillId="0" borderId="0"/>
    <xf numFmtId="0" fontId="6" fillId="0" borderId="0"/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6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22" fillId="0" borderId="0" applyFont="0" applyFill="0" applyBorder="0" applyAlignment="0" applyProtection="0">
      <alignment vertical="center"/>
    </xf>
  </cellStyleXfs>
  <cellXfs count="719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3" applyFont="1" applyBorder="1" applyAlignment="1" applyProtection="1">
      <protection locked="0"/>
    </xf>
    <xf numFmtId="0" fontId="9" fillId="0" borderId="0" xfId="3" applyFont="1" applyFill="1" applyBorder="1" applyAlignment="1" applyProtection="1">
      <alignment horizontal="left" shrinkToFit="1"/>
      <protection locked="0"/>
    </xf>
    <xf numFmtId="0" fontId="10" fillId="0" borderId="0" xfId="3" applyFont="1" applyBorder="1" applyAlignment="1" applyProtection="1">
      <alignment horizontal="center" shrinkToFit="1"/>
      <protection locked="0"/>
    </xf>
    <xf numFmtId="178" fontId="12" fillId="0" borderId="25" xfId="0" applyNumberFormat="1" applyFont="1" applyBorder="1" applyAlignment="1">
      <alignment horizontal="right" wrapText="1"/>
    </xf>
    <xf numFmtId="178" fontId="12" fillId="0" borderId="29" xfId="0" applyNumberFormat="1" applyFont="1" applyBorder="1" applyAlignment="1">
      <alignment horizontal="right" wrapText="1"/>
    </xf>
    <xf numFmtId="178" fontId="12" fillId="0" borderId="21" xfId="0" applyNumberFormat="1" applyFont="1" applyBorder="1" applyAlignment="1">
      <alignment horizontal="right" wrapText="1"/>
    </xf>
    <xf numFmtId="0" fontId="15" fillId="2" borderId="21" xfId="0" applyNumberFormat="1" applyFont="1" applyFill="1" applyBorder="1" applyAlignment="1">
      <alignment horizontal="right" vertical="center"/>
    </xf>
    <xf numFmtId="0" fontId="13" fillId="2" borderId="29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44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5" xfId="0" applyNumberFormat="1" applyFont="1" applyFill="1" applyBorder="1" applyAlignment="1">
      <alignment vertical="center" shrinkToFit="1"/>
    </xf>
    <xf numFmtId="180" fontId="10" fillId="0" borderId="9" xfId="0" applyNumberFormat="1" applyFont="1" applyFill="1" applyBorder="1" applyAlignment="1">
      <alignment vertical="center"/>
    </xf>
    <xf numFmtId="178" fontId="10" fillId="0" borderId="44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9" fontId="10" fillId="0" borderId="0" xfId="0" applyNumberFormat="1" applyFont="1" applyFill="1" applyBorder="1" applyAlignment="1">
      <alignment vertical="center"/>
    </xf>
    <xf numFmtId="0" fontId="10" fillId="0" borderId="16" xfId="0" applyNumberFormat="1" applyFont="1" applyFill="1" applyBorder="1" applyAlignment="1">
      <alignment vertical="center"/>
    </xf>
    <xf numFmtId="180" fontId="10" fillId="0" borderId="11" xfId="0" applyNumberFormat="1" applyFont="1" applyFill="1" applyBorder="1" applyAlignment="1">
      <alignment vertical="center"/>
    </xf>
    <xf numFmtId="0" fontId="10" fillId="0" borderId="17" xfId="0" applyNumberFormat="1" applyFont="1" applyFill="1" applyBorder="1" applyAlignment="1">
      <alignment vertical="center"/>
    </xf>
    <xf numFmtId="180" fontId="10" fillId="0" borderId="6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0" fontId="10" fillId="0" borderId="44" xfId="0" applyNumberFormat="1" applyFont="1" applyFill="1" applyBorder="1" applyAlignment="1">
      <alignment vertical="center"/>
    </xf>
    <xf numFmtId="180" fontId="10" fillId="0" borderId="45" xfId="0" applyNumberFormat="1" applyFont="1" applyFill="1" applyBorder="1" applyAlignment="1">
      <alignment vertical="center"/>
    </xf>
    <xf numFmtId="180" fontId="10" fillId="0" borderId="15" xfId="0" applyNumberFormat="1" applyFont="1" applyFill="1" applyBorder="1" applyAlignment="1">
      <alignment vertical="center"/>
    </xf>
    <xf numFmtId="180" fontId="10" fillId="0" borderId="46" xfId="0" applyNumberFormat="1" applyFont="1" applyFill="1" applyBorder="1" applyAlignment="1">
      <alignment vertical="center"/>
    </xf>
    <xf numFmtId="180" fontId="10" fillId="0" borderId="16" xfId="0" applyNumberFormat="1" applyFont="1" applyFill="1" applyBorder="1" applyAlignment="1">
      <alignment vertical="center"/>
    </xf>
    <xf numFmtId="180" fontId="10" fillId="0" borderId="47" xfId="0" applyNumberFormat="1" applyFont="1" applyFill="1" applyBorder="1" applyAlignment="1">
      <alignment vertical="center"/>
    </xf>
    <xf numFmtId="180" fontId="10" fillId="0" borderId="17" xfId="0" applyNumberFormat="1" applyFont="1" applyFill="1" applyBorder="1" applyAlignment="1">
      <alignment vertical="center"/>
    </xf>
    <xf numFmtId="178" fontId="10" fillId="0" borderId="47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shrinkToFit="1"/>
    </xf>
    <xf numFmtId="180" fontId="10" fillId="0" borderId="44" xfId="0" applyNumberFormat="1" applyFont="1" applyFill="1" applyBorder="1" applyAlignment="1">
      <alignment vertical="center"/>
    </xf>
    <xf numFmtId="178" fontId="10" fillId="0" borderId="11" xfId="4" applyNumberFormat="1" applyFont="1" applyBorder="1" applyProtection="1">
      <alignment vertical="center"/>
      <protection locked="0"/>
    </xf>
    <xf numFmtId="180" fontId="10" fillId="0" borderId="18" xfId="0" applyNumberFormat="1" applyFont="1" applyFill="1" applyBorder="1" applyAlignment="1">
      <alignment vertical="center"/>
    </xf>
    <xf numFmtId="180" fontId="10" fillId="0" borderId="19" xfId="0" applyNumberFormat="1" applyFont="1" applyFill="1" applyBorder="1" applyAlignment="1">
      <alignment vertical="center"/>
    </xf>
    <xf numFmtId="178" fontId="10" fillId="0" borderId="19" xfId="0" applyNumberFormat="1" applyFont="1" applyFill="1" applyBorder="1" applyAlignment="1">
      <alignment vertical="center"/>
    </xf>
    <xf numFmtId="181" fontId="10" fillId="0" borderId="4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0" fontId="10" fillId="0" borderId="25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/>
    </xf>
    <xf numFmtId="0" fontId="23" fillId="0" borderId="2" xfId="0" applyNumberFormat="1" applyFont="1" applyFill="1" applyBorder="1" applyAlignment="1">
      <alignment vertical="center"/>
    </xf>
    <xf numFmtId="0" fontId="23" fillId="0" borderId="44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51" xfId="0" applyNumberFormat="1" applyFont="1" applyFill="1" applyBorder="1" applyAlignment="1">
      <alignment horizontal="center" vertical="center"/>
    </xf>
    <xf numFmtId="0" fontId="23" fillId="0" borderId="47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44" xfId="0" applyNumberFormat="1" applyFont="1" applyFill="1" applyBorder="1" applyAlignment="1">
      <alignment horizontal="center" vertical="center"/>
    </xf>
    <xf numFmtId="183" fontId="23" fillId="0" borderId="52" xfId="0" applyNumberFormat="1" applyFont="1" applyFill="1" applyBorder="1" applyAlignment="1">
      <alignment horizontal="right" vertical="center"/>
    </xf>
    <xf numFmtId="183" fontId="23" fillId="0" borderId="46" xfId="0" applyNumberFormat="1" applyFont="1" applyFill="1" applyBorder="1" applyAlignment="1">
      <alignment horizontal="right" vertical="center"/>
    </xf>
    <xf numFmtId="183" fontId="23" fillId="0" borderId="11" xfId="0" applyNumberFormat="1" applyFont="1" applyFill="1" applyBorder="1" applyAlignment="1">
      <alignment horizontal="right" vertical="center"/>
    </xf>
    <xf numFmtId="183" fontId="23" fillId="0" borderId="44" xfId="0" applyNumberFormat="1" applyFont="1" applyFill="1" applyBorder="1" applyAlignment="1">
      <alignment horizontal="right" vertical="center"/>
    </xf>
    <xf numFmtId="183" fontId="23" fillId="0" borderId="53" xfId="0" applyNumberFormat="1" applyFont="1" applyFill="1" applyBorder="1" applyAlignment="1">
      <alignment horizontal="right" vertical="center"/>
    </xf>
    <xf numFmtId="183" fontId="23" fillId="0" borderId="54" xfId="0" applyNumberFormat="1" applyFont="1" applyFill="1" applyBorder="1" applyAlignment="1">
      <alignment horizontal="right" vertical="center"/>
    </xf>
    <xf numFmtId="183" fontId="23" fillId="0" borderId="4" xfId="0" applyNumberFormat="1" applyFont="1" applyFill="1" applyBorder="1" applyAlignment="1">
      <alignment horizontal="right" vertical="center"/>
    </xf>
    <xf numFmtId="183" fontId="23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23" fillId="0" borderId="1" xfId="0" applyNumberFormat="1" applyFont="1" applyFill="1" applyBorder="1" applyAlignment="1">
      <alignment horizontal="center" vertical="center"/>
    </xf>
    <xf numFmtId="184" fontId="23" fillId="0" borderId="44" xfId="0" applyNumberFormat="1" applyFont="1" applyFill="1" applyBorder="1" applyAlignment="1">
      <alignment horizontal="right" vertical="center"/>
    </xf>
    <xf numFmtId="183" fontId="23" fillId="0" borderId="3" xfId="0" applyNumberFormat="1" applyFont="1" applyFill="1" applyBorder="1" applyAlignment="1">
      <alignment horizontal="right" vertical="center"/>
    </xf>
    <xf numFmtId="184" fontId="23" fillId="0" borderId="0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vertical="center"/>
    </xf>
    <xf numFmtId="0" fontId="23" fillId="0" borderId="22" xfId="0" applyNumberFormat="1" applyFont="1" applyFill="1" applyBorder="1" applyAlignment="1">
      <alignment horizontal="center" vertical="center"/>
    </xf>
    <xf numFmtId="0" fontId="23" fillId="0" borderId="29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  <xf numFmtId="4" fontId="25" fillId="0" borderId="22" xfId="2" applyNumberFormat="1" applyFont="1" applyFill="1" applyBorder="1" applyAlignment="1">
      <alignment horizontal="right" wrapText="1"/>
    </xf>
    <xf numFmtId="4" fontId="25" fillId="0" borderId="35" xfId="2" applyNumberFormat="1" applyFont="1" applyFill="1" applyBorder="1" applyAlignment="1">
      <alignment horizontal="right" wrapText="1"/>
    </xf>
    <xf numFmtId="4" fontId="25" fillId="0" borderId="9" xfId="2" applyNumberFormat="1" applyFont="1" applyFill="1" applyBorder="1" applyAlignment="1">
      <alignment horizontal="right" wrapText="1"/>
    </xf>
    <xf numFmtId="4" fontId="25" fillId="0" borderId="34" xfId="2" applyNumberFormat="1" applyFont="1" applyFill="1" applyBorder="1" applyAlignment="1">
      <alignment horizontal="right" wrapText="1"/>
    </xf>
    <xf numFmtId="4" fontId="25" fillId="0" borderId="18" xfId="2" applyNumberFormat="1" applyFont="1" applyFill="1" applyBorder="1" applyAlignment="1">
      <alignment horizontal="right" wrapText="1"/>
    </xf>
    <xf numFmtId="4" fontId="25" fillId="0" borderId="48" xfId="2" applyNumberFormat="1" applyFont="1" applyFill="1" applyBorder="1" applyAlignment="1">
      <alignment horizontal="right" wrapText="1"/>
    </xf>
    <xf numFmtId="4" fontId="25" fillId="0" borderId="21" xfId="2" applyNumberFormat="1" applyFont="1" applyFill="1" applyBorder="1" applyAlignment="1">
      <alignment horizontal="right" wrapText="1"/>
    </xf>
    <xf numFmtId="4" fontId="25" fillId="0" borderId="29" xfId="2" applyNumberFormat="1" applyFont="1" applyFill="1" applyBorder="1" applyAlignment="1">
      <alignment horizontal="right" wrapText="1"/>
    </xf>
    <xf numFmtId="4" fontId="25" fillId="0" borderId="4" xfId="2" applyNumberFormat="1" applyFont="1" applyFill="1" applyBorder="1" applyAlignment="1">
      <alignment horizontal="right" wrapText="1"/>
    </xf>
    <xf numFmtId="4" fontId="25" fillId="0" borderId="14" xfId="2" applyNumberFormat="1" applyFont="1" applyFill="1" applyBorder="1" applyAlignment="1">
      <alignment horizontal="right" wrapText="1"/>
    </xf>
    <xf numFmtId="4" fontId="25" fillId="0" borderId="3" xfId="2" applyNumberFormat="1" applyFont="1" applyFill="1" applyBorder="1" applyAlignment="1">
      <alignment horizontal="right" wrapText="1"/>
    </xf>
    <xf numFmtId="0" fontId="23" fillId="0" borderId="21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4" fontId="25" fillId="0" borderId="18" xfId="1" applyNumberFormat="1" applyFont="1" applyFill="1" applyBorder="1" applyAlignment="1">
      <alignment horizontal="right"/>
    </xf>
    <xf numFmtId="4" fontId="25" fillId="0" borderId="13" xfId="1" applyNumberFormat="1" applyFont="1" applyFill="1" applyBorder="1" applyAlignment="1">
      <alignment horizontal="right"/>
    </xf>
    <xf numFmtId="183" fontId="10" fillId="0" borderId="11" xfId="4" applyNumberFormat="1" applyFont="1" applyBorder="1" applyProtection="1">
      <alignment vertical="center"/>
      <protection locked="0"/>
    </xf>
    <xf numFmtId="183" fontId="10" fillId="0" borderId="4" xfId="0" applyNumberFormat="1" applyFont="1" applyFill="1" applyBorder="1" applyAlignment="1">
      <alignment vertical="center"/>
    </xf>
    <xf numFmtId="49" fontId="10" fillId="0" borderId="11" xfId="4" quotePrefix="1" applyNumberFormat="1" applyFont="1" applyBorder="1" applyAlignment="1" applyProtection="1">
      <alignment horizontal="right" vertical="center"/>
      <protection locked="0"/>
    </xf>
    <xf numFmtId="182" fontId="10" fillId="0" borderId="16" xfId="0" applyNumberFormat="1" applyFont="1" applyBorder="1" applyProtection="1">
      <alignment vertical="center"/>
      <protection locked="0"/>
    </xf>
    <xf numFmtId="49" fontId="10" fillId="0" borderId="16" xfId="4" quotePrefix="1" applyNumberFormat="1" applyFont="1" applyBorder="1" applyAlignment="1" applyProtection="1">
      <alignment horizontal="right" vertical="center"/>
      <protection locked="0"/>
    </xf>
    <xf numFmtId="4" fontId="25" fillId="0" borderId="0" xfId="2" applyNumberFormat="1" applyFont="1" applyFill="1" applyBorder="1" applyAlignment="1">
      <alignment wrapText="1"/>
    </xf>
    <xf numFmtId="0" fontId="9" fillId="0" borderId="21" xfId="5" applyNumberFormat="1" applyFont="1" applyBorder="1" applyAlignment="1">
      <alignment horizontal="left" shrinkToFit="1"/>
    </xf>
    <xf numFmtId="0" fontId="9" fillId="0" borderId="7" xfId="5" applyNumberFormat="1" applyFont="1" applyBorder="1" applyAlignment="1">
      <alignment horizontal="left" wrapText="1"/>
    </xf>
    <xf numFmtId="0" fontId="9" fillId="0" borderId="29" xfId="5" applyNumberFormat="1" applyFont="1" applyBorder="1" applyAlignment="1">
      <alignment horizontal="right" wrapText="1"/>
    </xf>
    <xf numFmtId="0" fontId="9" fillId="0" borderId="25" xfId="5" applyNumberFormat="1" applyFont="1" applyBorder="1" applyAlignment="1">
      <alignment horizontal="right" wrapText="1"/>
    </xf>
    <xf numFmtId="0" fontId="10" fillId="0" borderId="0" xfId="5" applyNumberFormat="1" applyFont="1" applyBorder="1" applyAlignment="1" applyProtection="1">
      <protection locked="0"/>
    </xf>
    <xf numFmtId="0" fontId="9" fillId="0" borderId="0" xfId="5" applyFont="1" applyAlignment="1"/>
    <xf numFmtId="0" fontId="10" fillId="0" borderId="4" xfId="5" applyFont="1" applyBorder="1" applyAlignment="1"/>
    <xf numFmtId="177" fontId="10" fillId="0" borderId="0" xfId="5" applyNumberFormat="1" applyFont="1" applyBorder="1" applyAlignment="1" applyProtection="1">
      <protection locked="0"/>
    </xf>
    <xf numFmtId="0" fontId="10" fillId="0" borderId="19" xfId="5" applyFont="1" applyBorder="1" applyAlignment="1"/>
    <xf numFmtId="49" fontId="10" fillId="0" borderId="27" xfId="4" quotePrefix="1" applyNumberFormat="1" applyFont="1" applyBorder="1" applyAlignment="1" applyProtection="1">
      <alignment horizontal="right" vertical="center"/>
      <protection locked="0"/>
    </xf>
    <xf numFmtId="0" fontId="9" fillId="0" borderId="3" xfId="5" applyNumberFormat="1" applyFont="1" applyBorder="1" applyAlignment="1" applyProtection="1">
      <alignment horizontal="center" shrinkToFit="1"/>
      <protection locked="0"/>
    </xf>
    <xf numFmtId="0" fontId="23" fillId="0" borderId="25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vertical="center"/>
    </xf>
    <xf numFmtId="4" fontId="25" fillId="0" borderId="3" xfId="2" applyNumberFormat="1" applyFont="1" applyFill="1" applyBorder="1" applyAlignment="1">
      <alignment wrapText="1"/>
    </xf>
    <xf numFmtId="177" fontId="10" fillId="0" borderId="16" xfId="0" applyNumberFormat="1" applyFont="1" applyFill="1" applyBorder="1" applyAlignment="1">
      <alignment vertical="center"/>
    </xf>
    <xf numFmtId="4" fontId="25" fillId="0" borderId="48" xfId="1" applyNumberFormat="1" applyFont="1" applyFill="1" applyBorder="1" applyAlignment="1">
      <alignment horizontal="right"/>
    </xf>
    <xf numFmtId="4" fontId="25" fillId="0" borderId="27" xfId="1" applyNumberFormat="1" applyFont="1" applyFill="1" applyBorder="1" applyAlignment="1">
      <alignment horizontal="right"/>
    </xf>
    <xf numFmtId="4" fontId="25" fillId="0" borderId="25" xfId="2" applyNumberFormat="1" applyFont="1" applyFill="1" applyBorder="1" applyAlignment="1">
      <alignment horizontal="right" wrapText="1"/>
    </xf>
    <xf numFmtId="178" fontId="10" fillId="0" borderId="28" xfId="4" applyNumberFormat="1" applyFont="1" applyBorder="1" applyProtection="1">
      <alignment vertical="center"/>
      <protection locked="0"/>
    </xf>
    <xf numFmtId="178" fontId="10" fillId="0" borderId="27" xfId="4" applyNumberFormat="1" applyFont="1" applyBorder="1" applyProtection="1">
      <alignment vertical="center"/>
      <protection locked="0"/>
    </xf>
    <xf numFmtId="178" fontId="10" fillId="0" borderId="26" xfId="4" applyNumberFormat="1" applyFont="1" applyBorder="1" applyProtection="1">
      <alignment vertical="center"/>
      <protection locked="0"/>
    </xf>
    <xf numFmtId="0" fontId="17" fillId="0" borderId="0" xfId="0" applyNumberFormat="1" applyFont="1" applyFill="1" applyAlignment="1">
      <alignment vertical="center"/>
    </xf>
    <xf numFmtId="182" fontId="10" fillId="0" borderId="17" xfId="0" applyNumberFormat="1" applyFont="1" applyBorder="1" applyProtection="1">
      <alignment vertical="center"/>
      <protection locked="0"/>
    </xf>
    <xf numFmtId="183" fontId="10" fillId="0" borderId="7" xfId="0" applyNumberFormat="1" applyFont="1" applyFill="1" applyBorder="1" applyAlignment="1">
      <alignment vertical="center"/>
    </xf>
    <xf numFmtId="0" fontId="9" fillId="10" borderId="21" xfId="3" applyFont="1" applyFill="1" applyBorder="1" applyAlignment="1" applyProtection="1">
      <alignment horizontal="left" shrinkToFit="1"/>
      <protection locked="0"/>
    </xf>
    <xf numFmtId="0" fontId="10" fillId="10" borderId="25" xfId="3" applyFont="1" applyFill="1" applyBorder="1" applyAlignment="1" applyProtection="1">
      <protection locked="0"/>
    </xf>
    <xf numFmtId="0" fontId="9" fillId="0" borderId="31" xfId="3" applyFont="1" applyFill="1" applyBorder="1" applyAlignment="1" applyProtection="1">
      <protection locked="0"/>
    </xf>
    <xf numFmtId="0" fontId="9" fillId="0" borderId="38" xfId="3" applyFont="1" applyFill="1" applyBorder="1" applyAlignment="1" applyProtection="1">
      <protection locked="0"/>
    </xf>
    <xf numFmtId="0" fontId="10" fillId="0" borderId="19" xfId="5" applyFont="1" applyFill="1" applyBorder="1" applyAlignment="1"/>
    <xf numFmtId="179" fontId="10" fillId="0" borderId="0" xfId="5" applyNumberFormat="1" applyFont="1" applyFill="1" applyAlignment="1">
      <alignment horizontal="left" vertical="center"/>
    </xf>
    <xf numFmtId="179" fontId="20" fillId="0" borderId="0" xfId="5" applyNumberFormat="1" applyFont="1" applyFill="1" applyAlignment="1">
      <alignment vertical="center"/>
    </xf>
    <xf numFmtId="0" fontId="10" fillId="0" borderId="0" xfId="5" applyNumberFormat="1" applyFont="1">
      <alignment vertical="center"/>
    </xf>
    <xf numFmtId="0" fontId="10" fillId="0" borderId="0" xfId="5" applyNumberFormat="1" applyFont="1" applyAlignment="1">
      <alignment horizontal="center" vertical="center" shrinkToFit="1"/>
    </xf>
    <xf numFmtId="177" fontId="10" fillId="0" borderId="0" xfId="5" applyNumberFormat="1" applyFont="1">
      <alignment vertical="center"/>
    </xf>
    <xf numFmtId="0" fontId="10" fillId="0" borderId="0" xfId="5" applyNumberFormat="1" applyFont="1" applyBorder="1">
      <alignment vertical="center"/>
    </xf>
    <xf numFmtId="14" fontId="10" fillId="0" borderId="0" xfId="5" applyNumberFormat="1" applyFont="1" applyAlignment="1">
      <alignment horizontal="left" vertical="center" shrinkToFit="1"/>
    </xf>
    <xf numFmtId="0" fontId="8" fillId="0" borderId="0" xfId="5" applyNumberFormat="1" applyFont="1" applyBorder="1" applyAlignment="1">
      <alignment vertical="center"/>
    </xf>
    <xf numFmtId="0" fontId="8" fillId="0" borderId="0" xfId="5" applyNumberFormat="1" applyFont="1" applyBorder="1" applyAlignment="1">
      <alignment horizontal="center" vertical="center" shrinkToFit="1"/>
    </xf>
    <xf numFmtId="0" fontId="14" fillId="0" borderId="0" xfId="5" applyNumberFormat="1" applyFont="1" applyBorder="1" applyAlignment="1">
      <alignment horizontal="center" vertical="center" shrinkToFit="1"/>
    </xf>
    <xf numFmtId="0" fontId="10" fillId="0" borderId="0" xfId="5" applyNumberFormat="1" applyFont="1" applyAlignment="1">
      <alignment horizontal="left" vertical="center" shrinkToFit="1"/>
    </xf>
    <xf numFmtId="4" fontId="9" fillId="0" borderId="0" xfId="5" applyNumberFormat="1" applyFont="1" applyFill="1" applyBorder="1" applyAlignment="1">
      <alignment horizontal="right" wrapText="1"/>
    </xf>
    <xf numFmtId="177" fontId="10" fillId="0" borderId="0" xfId="5" applyNumberFormat="1" applyFont="1" applyBorder="1" applyProtection="1">
      <alignment vertical="center"/>
      <protection locked="0"/>
    </xf>
    <xf numFmtId="0" fontId="10" fillId="0" borderId="0" xfId="5" applyNumberFormat="1" applyFont="1" applyBorder="1" applyProtection="1">
      <alignment vertical="center"/>
      <protection locked="0"/>
    </xf>
    <xf numFmtId="177" fontId="10" fillId="0" borderId="0" xfId="5" applyNumberFormat="1" applyFont="1" applyBorder="1">
      <alignment vertical="center"/>
    </xf>
    <xf numFmtId="0" fontId="9" fillId="0" borderId="0" xfId="5" applyFont="1" applyAlignment="1">
      <alignment horizontal="left" vertical="center" shrinkToFit="1"/>
    </xf>
    <xf numFmtId="0" fontId="9" fillId="0" borderId="0" xfId="5" applyFont="1" applyFill="1" applyBorder="1" applyAlignment="1">
      <alignment wrapText="1"/>
    </xf>
    <xf numFmtId="0" fontId="9" fillId="0" borderId="0" xfId="5" applyFont="1" applyFill="1" applyBorder="1" applyAlignment="1">
      <alignment horizontal="center" shrinkToFit="1"/>
    </xf>
    <xf numFmtId="0" fontId="9" fillId="0" borderId="0" xfId="5" applyFont="1" applyBorder="1">
      <alignment vertical="center"/>
    </xf>
    <xf numFmtId="0" fontId="9" fillId="0" borderId="0" xfId="5" applyFont="1">
      <alignment vertical="center"/>
    </xf>
    <xf numFmtId="177" fontId="10" fillId="0" borderId="9" xfId="5" applyNumberFormat="1" applyFont="1" applyBorder="1" applyAlignment="1">
      <alignment horizontal="center"/>
    </xf>
    <xf numFmtId="0" fontId="10" fillId="0" borderId="0" xfId="5" applyNumberFormat="1" applyFont="1" applyBorder="1" applyAlignment="1"/>
    <xf numFmtId="177" fontId="13" fillId="2" borderId="6" xfId="5" applyNumberFormat="1" applyFont="1" applyFill="1" applyBorder="1" applyAlignment="1">
      <alignment horizontal="center"/>
    </xf>
    <xf numFmtId="0" fontId="9" fillId="0" borderId="3" xfId="5" applyNumberFormat="1" applyFont="1" applyBorder="1" applyAlignment="1">
      <alignment horizontal="center" shrinkToFit="1"/>
    </xf>
    <xf numFmtId="177" fontId="10" fillId="0" borderId="4" xfId="5" applyNumberFormat="1" applyFont="1" applyBorder="1" applyAlignment="1"/>
    <xf numFmtId="0" fontId="13" fillId="3" borderId="25" xfId="5" applyNumberFormat="1" applyFont="1" applyFill="1" applyBorder="1" applyAlignment="1">
      <alignment horizontal="left" shrinkToFit="1"/>
    </xf>
    <xf numFmtId="0" fontId="9" fillId="0" borderId="19" xfId="5" applyNumberFormat="1" applyFont="1" applyBorder="1" applyAlignment="1">
      <alignment horizontal="right" wrapText="1"/>
    </xf>
    <xf numFmtId="0" fontId="9" fillId="0" borderId="30" xfId="5" applyNumberFormat="1" applyFont="1" applyBorder="1" applyAlignment="1">
      <alignment horizontal="right" wrapText="1"/>
    </xf>
    <xf numFmtId="0" fontId="9" fillId="0" borderId="26" xfId="5" applyNumberFormat="1" applyFont="1" applyBorder="1" applyAlignment="1">
      <alignment horizontal="right" wrapText="1"/>
    </xf>
    <xf numFmtId="177" fontId="10" fillId="0" borderId="4" xfId="5" applyNumberFormat="1" applyFont="1" applyBorder="1" applyAlignment="1" applyProtection="1">
      <protection locked="0"/>
    </xf>
    <xf numFmtId="0" fontId="9" fillId="0" borderId="21" xfId="5" applyFont="1" applyFill="1" applyBorder="1" applyAlignment="1">
      <alignment horizontal="left"/>
    </xf>
    <xf numFmtId="0" fontId="10" fillId="0" borderId="4" xfId="5" applyNumberFormat="1" applyFont="1" applyBorder="1" applyAlignment="1" applyProtection="1">
      <protection locked="0"/>
    </xf>
    <xf numFmtId="0" fontId="9" fillId="0" borderId="7" xfId="5" applyFont="1" applyFill="1" applyBorder="1" applyAlignment="1"/>
    <xf numFmtId="0" fontId="10" fillId="0" borderId="21" xfId="5" applyFont="1" applyBorder="1" applyAlignment="1"/>
    <xf numFmtId="0" fontId="9" fillId="0" borderId="0" xfId="5" applyFont="1" applyBorder="1" applyAlignment="1"/>
    <xf numFmtId="176" fontId="13" fillId="0" borderId="21" xfId="5" applyNumberFormat="1" applyFont="1" applyBorder="1" applyAlignment="1">
      <alignment horizontal="right" wrapText="1"/>
    </xf>
    <xf numFmtId="0" fontId="13" fillId="6" borderId="25" xfId="5" applyNumberFormat="1" applyFont="1" applyFill="1" applyBorder="1" applyAlignment="1">
      <alignment horizontal="left" shrinkToFit="1"/>
    </xf>
    <xf numFmtId="0" fontId="19" fillId="4" borderId="25" xfId="5" applyNumberFormat="1" applyFont="1" applyFill="1" applyBorder="1" applyAlignment="1">
      <alignment horizontal="left" shrinkToFit="1"/>
    </xf>
    <xf numFmtId="0" fontId="10" fillId="0" borderId="7" xfId="5" applyFont="1" applyBorder="1" applyAlignment="1"/>
    <xf numFmtId="0" fontId="14" fillId="7" borderId="25" xfId="5" applyNumberFormat="1" applyFont="1" applyFill="1" applyBorder="1" applyAlignment="1">
      <alignment horizontal="left" shrinkToFit="1"/>
    </xf>
    <xf numFmtId="0" fontId="10" fillId="0" borderId="3" xfId="5" applyFont="1" applyFill="1" applyBorder="1" applyAlignment="1">
      <alignment horizontal="center" shrinkToFit="1"/>
    </xf>
    <xf numFmtId="0" fontId="14" fillId="7" borderId="25" xfId="5" applyNumberFormat="1" applyFont="1" applyFill="1" applyBorder="1" applyAlignment="1">
      <alignment wrapText="1"/>
    </xf>
    <xf numFmtId="0" fontId="14" fillId="8" borderId="25" xfId="5" applyNumberFormat="1" applyFont="1" applyFill="1" applyBorder="1" applyAlignment="1">
      <alignment horizontal="left" shrinkToFit="1"/>
    </xf>
    <xf numFmtId="0" fontId="9" fillId="0" borderId="3" xfId="5" applyNumberFormat="1" applyFont="1" applyFill="1" applyBorder="1" applyAlignment="1">
      <alignment horizontal="center" shrinkToFit="1"/>
    </xf>
    <xf numFmtId="0" fontId="14" fillId="9" borderId="21" xfId="5" applyNumberFormat="1" applyFont="1" applyFill="1" applyBorder="1" applyAlignment="1">
      <alignment horizontal="left" shrinkToFit="1"/>
    </xf>
    <xf numFmtId="0" fontId="13" fillId="9" borderId="25" xfId="5" applyNumberFormat="1" applyFont="1" applyFill="1" applyBorder="1" applyAlignment="1">
      <alignment horizontal="left" shrinkToFit="1"/>
    </xf>
    <xf numFmtId="0" fontId="10" fillId="0" borderId="35" xfId="5" applyFont="1" applyFill="1" applyBorder="1" applyAlignment="1"/>
    <xf numFmtId="0" fontId="10" fillId="0" borderId="28" xfId="5" applyFont="1" applyFill="1" applyBorder="1" applyAlignment="1"/>
    <xf numFmtId="0" fontId="9" fillId="0" borderId="8" xfId="5" applyNumberFormat="1" applyFont="1" applyFill="1" applyBorder="1" applyAlignment="1" applyProtection="1">
      <alignment horizontal="center" shrinkToFit="1"/>
      <protection locked="0"/>
    </xf>
    <xf numFmtId="0" fontId="10" fillId="0" borderId="8" xfId="5" applyFont="1" applyFill="1" applyBorder="1" applyAlignment="1"/>
    <xf numFmtId="177" fontId="10" fillId="0" borderId="8" xfId="5" applyNumberFormat="1" applyFont="1" applyFill="1" applyBorder="1" applyAlignment="1" applyProtection="1">
      <protection locked="0"/>
    </xf>
    <xf numFmtId="0" fontId="9" fillId="0" borderId="3" xfId="5" applyNumberFormat="1" applyFont="1" applyBorder="1" applyAlignment="1">
      <alignment horizontal="left" wrapText="1"/>
    </xf>
    <xf numFmtId="178" fontId="12" fillId="0" borderId="21" xfId="5" applyNumberFormat="1" applyFont="1" applyBorder="1" applyAlignment="1">
      <alignment horizontal="right" wrapText="1"/>
    </xf>
    <xf numFmtId="178" fontId="12" fillId="0" borderId="29" xfId="5" applyNumberFormat="1" applyFont="1" applyBorder="1" applyAlignment="1">
      <alignment horizontal="right" wrapText="1"/>
    </xf>
    <xf numFmtId="178" fontId="12" fillId="0" borderId="25" xfId="5" applyNumberFormat="1" applyFont="1" applyBorder="1" applyAlignment="1">
      <alignment horizontal="right" wrapText="1"/>
    </xf>
    <xf numFmtId="178" fontId="12" fillId="0" borderId="14" xfId="5" applyNumberFormat="1" applyFont="1" applyBorder="1" applyAlignment="1">
      <alignment horizontal="right" wrapText="1"/>
    </xf>
    <xf numFmtId="0" fontId="10" fillId="0" borderId="0" xfId="5" applyFont="1" applyFill="1" applyBorder="1" applyAlignment="1"/>
    <xf numFmtId="177" fontId="10" fillId="0" borderId="0" xfId="5" applyNumberFormat="1" applyFont="1" applyFill="1" applyBorder="1" applyAlignment="1" applyProtection="1">
      <protection locked="0"/>
    </xf>
    <xf numFmtId="177" fontId="10" fillId="0" borderId="1" xfId="5" applyNumberFormat="1" applyFont="1" applyFill="1" applyBorder="1" applyAlignment="1" applyProtection="1">
      <protection locked="0"/>
    </xf>
    <xf numFmtId="0" fontId="10" fillId="0" borderId="0" xfId="5" applyNumberFormat="1" applyFont="1" applyFill="1" applyBorder="1" applyAlignment="1" applyProtection="1">
      <protection locked="0"/>
    </xf>
    <xf numFmtId="0" fontId="9" fillId="0" borderId="21" xfId="5" applyFont="1" applyFill="1" applyBorder="1" applyAlignment="1">
      <alignment horizontal="left" shrinkToFit="1"/>
    </xf>
    <xf numFmtId="0" fontId="9" fillId="0" borderId="7" xfId="5" applyFont="1" applyFill="1" applyBorder="1" applyAlignment="1">
      <alignment wrapText="1"/>
    </xf>
    <xf numFmtId="0" fontId="9" fillId="0" borderId="3" xfId="5" applyFont="1" applyFill="1" applyBorder="1" applyAlignment="1">
      <alignment horizontal="center" shrinkToFit="1"/>
    </xf>
    <xf numFmtId="0" fontId="10" fillId="0" borderId="3" xfId="5" applyFont="1" applyBorder="1" applyAlignment="1">
      <alignment horizontal="center" shrinkToFit="1"/>
    </xf>
    <xf numFmtId="0" fontId="9" fillId="0" borderId="7" xfId="5" applyNumberFormat="1" applyFont="1" applyFill="1" applyBorder="1" applyAlignment="1">
      <alignment horizontal="left" wrapText="1"/>
    </xf>
    <xf numFmtId="0" fontId="9" fillId="0" borderId="22" xfId="5" applyFont="1" applyFill="1" applyBorder="1" applyAlignment="1">
      <alignment horizontal="left"/>
    </xf>
    <xf numFmtId="0" fontId="9" fillId="0" borderId="28" xfId="5" applyFont="1" applyFill="1" applyBorder="1" applyAlignment="1"/>
    <xf numFmtId="0" fontId="9" fillId="0" borderId="15" xfId="5" applyFont="1" applyFill="1" applyBorder="1" applyAlignment="1"/>
    <xf numFmtId="0" fontId="9" fillId="0" borderId="10" xfId="5" applyNumberFormat="1" applyFont="1" applyFill="1" applyBorder="1" applyAlignment="1" applyProtection="1">
      <alignment horizontal="center" shrinkToFit="1"/>
      <protection locked="0"/>
    </xf>
    <xf numFmtId="0" fontId="10" fillId="0" borderId="21" xfId="5" applyFont="1" applyFill="1" applyBorder="1" applyAlignment="1"/>
    <xf numFmtId="0" fontId="10" fillId="0" borderId="29" xfId="5" applyFont="1" applyFill="1" applyBorder="1" applyAlignment="1"/>
    <xf numFmtId="0" fontId="10" fillId="0" borderId="25" xfId="5" applyFont="1" applyFill="1" applyBorder="1" applyAlignment="1"/>
    <xf numFmtId="0" fontId="9" fillId="0" borderId="2" xfId="5" applyNumberFormat="1" applyFont="1" applyFill="1" applyBorder="1" applyAlignment="1" applyProtection="1">
      <alignment horizontal="center" shrinkToFit="1"/>
      <protection locked="0"/>
    </xf>
    <xf numFmtId="178" fontId="10" fillId="0" borderId="0" xfId="5" applyNumberFormat="1" applyFont="1" applyBorder="1">
      <alignment vertical="center"/>
    </xf>
    <xf numFmtId="0" fontId="10" fillId="0" borderId="0" xfId="5" applyFont="1" applyAlignment="1">
      <alignment horizontal="left" vertical="center" shrinkToFit="1"/>
    </xf>
    <xf numFmtId="0" fontId="10" fillId="0" borderId="0" xfId="5" applyFont="1">
      <alignment vertical="center"/>
    </xf>
    <xf numFmtId="0" fontId="10" fillId="0" borderId="0" xfId="5" applyFont="1" applyAlignment="1">
      <alignment horizontal="center" vertical="center" shrinkToFit="1"/>
    </xf>
    <xf numFmtId="0" fontId="10" fillId="0" borderId="0" xfId="5" applyFont="1" applyBorder="1">
      <alignment vertical="center"/>
    </xf>
    <xf numFmtId="178" fontId="12" fillId="0" borderId="20" xfId="5" applyNumberFormat="1" applyFont="1" applyBorder="1" applyAlignment="1">
      <alignment horizontal="right" wrapText="1"/>
    </xf>
    <xf numFmtId="178" fontId="12" fillId="0" borderId="41" xfId="5" applyNumberFormat="1" applyFont="1" applyBorder="1" applyAlignment="1">
      <alignment horizontal="right" wrapText="1"/>
    </xf>
    <xf numFmtId="4" fontId="9" fillId="0" borderId="20" xfId="5" applyNumberFormat="1" applyFont="1" applyFill="1" applyBorder="1" applyAlignment="1">
      <alignment horizontal="right"/>
    </xf>
    <xf numFmtId="4" fontId="9" fillId="0" borderId="41" xfId="5" applyNumberFormat="1" applyFont="1" applyFill="1" applyBorder="1" applyAlignment="1">
      <alignment horizontal="right"/>
    </xf>
    <xf numFmtId="4" fontId="9" fillId="0" borderId="32" xfId="5" applyNumberFormat="1" applyFont="1" applyFill="1" applyBorder="1" applyAlignment="1">
      <alignment horizontal="right"/>
    </xf>
    <xf numFmtId="177" fontId="10" fillId="0" borderId="42" xfId="5" applyNumberFormat="1" applyFont="1" applyBorder="1" applyAlignment="1" applyProtection="1">
      <protection locked="0"/>
    </xf>
    <xf numFmtId="178" fontId="18" fillId="0" borderId="43" xfId="5" applyNumberFormat="1" applyFont="1" applyBorder="1" applyAlignment="1"/>
    <xf numFmtId="178" fontId="18" fillId="0" borderId="40" xfId="5" applyNumberFormat="1" applyFont="1" applyBorder="1" applyAlignment="1"/>
    <xf numFmtId="178" fontId="18" fillId="0" borderId="39" xfId="5" applyNumberFormat="1" applyFont="1" applyBorder="1" applyAlignment="1"/>
    <xf numFmtId="178" fontId="12" fillId="0" borderId="23" xfId="5" applyNumberFormat="1" applyFont="1" applyBorder="1" applyAlignment="1">
      <alignment horizontal="right" wrapText="1"/>
    </xf>
    <xf numFmtId="183" fontId="10" fillId="0" borderId="15" xfId="4" applyNumberFormat="1" applyFont="1" applyBorder="1" applyProtection="1">
      <alignment vertical="center"/>
      <protection locked="0"/>
    </xf>
    <xf numFmtId="183" fontId="10" fillId="0" borderId="16" xfId="4" applyNumberFormat="1" applyFont="1" applyBorder="1" applyProtection="1">
      <alignment vertical="center"/>
      <protection locked="0"/>
    </xf>
    <xf numFmtId="0" fontId="23" fillId="0" borderId="29" xfId="0" applyNumberFormat="1" applyFont="1" applyFill="1" applyBorder="1" applyAlignment="1">
      <alignment horizontal="center" vertical="center" wrapText="1"/>
    </xf>
    <xf numFmtId="4" fontId="25" fillId="0" borderId="27" xfId="2" applyNumberFormat="1" applyFont="1" applyFill="1" applyBorder="1" applyAlignment="1">
      <alignment wrapText="1"/>
    </xf>
    <xf numFmtId="4" fontId="25" fillId="0" borderId="26" xfId="2" applyNumberFormat="1" applyFont="1" applyFill="1" applyBorder="1" applyAlignment="1">
      <alignment wrapText="1"/>
    </xf>
    <xf numFmtId="4" fontId="25" fillId="0" borderId="25" xfId="2" applyNumberFormat="1" applyFont="1" applyFill="1" applyBorder="1" applyAlignment="1">
      <alignment wrapText="1"/>
    </xf>
    <xf numFmtId="4" fontId="25" fillId="0" borderId="27" xfId="2" applyNumberFormat="1" applyFont="1" applyFill="1" applyBorder="1" applyAlignment="1">
      <alignment horizontal="right" wrapText="1"/>
    </xf>
    <xf numFmtId="0" fontId="13" fillId="2" borderId="29" xfId="0" applyNumberFormat="1" applyFont="1" applyFill="1" applyBorder="1" applyAlignment="1">
      <alignment horizontal="center" vertical="center" wrapText="1"/>
    </xf>
    <xf numFmtId="0" fontId="15" fillId="2" borderId="25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5" fillId="2" borderId="29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shrinkToFit="1"/>
    </xf>
    <xf numFmtId="180" fontId="10" fillId="0" borderId="16" xfId="4" applyNumberFormat="1" applyFont="1" applyBorder="1" applyProtection="1">
      <alignment vertical="center"/>
      <protection locked="0"/>
    </xf>
    <xf numFmtId="181" fontId="10" fillId="0" borderId="17" xfId="0" applyNumberFormat="1" applyFont="1" applyFill="1" applyBorder="1" applyAlignment="1">
      <alignment vertical="center"/>
    </xf>
    <xf numFmtId="181" fontId="10" fillId="0" borderId="7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4" fontId="25" fillId="0" borderId="2" xfId="2" applyNumberFormat="1" applyFont="1" applyFill="1" applyBorder="1" applyAlignment="1">
      <alignment wrapText="1"/>
    </xf>
    <xf numFmtId="0" fontId="23" fillId="0" borderId="25" xfId="0" applyNumberFormat="1" applyFont="1" applyFill="1" applyBorder="1" applyAlignment="1">
      <alignment vertical="center"/>
    </xf>
    <xf numFmtId="4" fontId="25" fillId="0" borderId="28" xfId="2" applyNumberFormat="1" applyFont="1" applyFill="1" applyBorder="1" applyAlignment="1">
      <alignment wrapText="1"/>
    </xf>
    <xf numFmtId="4" fontId="25" fillId="0" borderId="2" xfId="2" applyNumberFormat="1" applyFont="1" applyFill="1" applyBorder="1" applyAlignment="1">
      <alignment horizontal="right" wrapText="1"/>
    </xf>
    <xf numFmtId="4" fontId="25" fillId="0" borderId="22" xfId="1" applyNumberFormat="1" applyFont="1" applyFill="1" applyBorder="1" applyAlignment="1">
      <alignment horizontal="right"/>
    </xf>
    <xf numFmtId="4" fontId="25" fillId="0" borderId="34" xfId="1" applyNumberFormat="1" applyFont="1" applyFill="1" applyBorder="1" applyAlignment="1">
      <alignment horizontal="right"/>
    </xf>
    <xf numFmtId="4" fontId="25" fillId="0" borderId="19" xfId="1" applyNumberFormat="1" applyFont="1" applyFill="1" applyBorder="1" applyAlignment="1">
      <alignment horizontal="right"/>
    </xf>
    <xf numFmtId="4" fontId="25" fillId="0" borderId="12" xfId="1" applyNumberFormat="1" applyFont="1" applyFill="1" applyBorder="1" applyAlignment="1">
      <alignment horizontal="right"/>
    </xf>
    <xf numFmtId="0" fontId="23" fillId="0" borderId="0" xfId="0" applyFont="1" applyBorder="1" applyAlignment="1">
      <alignment vertical="center"/>
    </xf>
    <xf numFmtId="0" fontId="9" fillId="0" borderId="4" xfId="5" applyNumberFormat="1" applyFont="1" applyFill="1" applyBorder="1" applyAlignment="1" applyProtection="1">
      <alignment horizontal="left" wrapText="1"/>
      <protection locked="0"/>
    </xf>
    <xf numFmtId="0" fontId="10" fillId="0" borderId="29" xfId="5" applyFont="1" applyBorder="1" applyAlignment="1"/>
    <xf numFmtId="0" fontId="10" fillId="0" borderId="25" xfId="5" applyFont="1" applyBorder="1" applyAlignment="1"/>
    <xf numFmtId="0" fontId="9" fillId="0" borderId="0" xfId="5" applyFont="1" applyFill="1" applyBorder="1" applyAlignment="1">
      <alignment horizontal="left"/>
    </xf>
    <xf numFmtId="0" fontId="9" fillId="0" borderId="0" xfId="5" applyFont="1" applyFill="1" applyBorder="1" applyAlignment="1"/>
    <xf numFmtId="0" fontId="9" fillId="0" borderId="0" xfId="5" applyNumberFormat="1" applyFont="1" applyFill="1" applyBorder="1" applyAlignment="1" applyProtection="1">
      <alignment horizontal="center" shrinkToFit="1"/>
      <protection locked="0"/>
    </xf>
    <xf numFmtId="0" fontId="9" fillId="0" borderId="7" xfId="3" applyFont="1" applyFill="1" applyBorder="1" applyAlignment="1" applyProtection="1">
      <protection locked="0"/>
    </xf>
    <xf numFmtId="0" fontId="9" fillId="0" borderId="58" xfId="5" applyNumberFormat="1" applyFont="1" applyBorder="1" applyAlignment="1">
      <alignment wrapText="1"/>
    </xf>
    <xf numFmtId="0" fontId="9" fillId="0" borderId="59" xfId="3" applyFont="1" applyFill="1" applyBorder="1" applyAlignment="1" applyProtection="1">
      <protection locked="0"/>
    </xf>
    <xf numFmtId="178" fontId="12" fillId="0" borderId="21" xfId="5" applyNumberFormat="1" applyFont="1" applyBorder="1" applyAlignment="1">
      <alignment wrapText="1"/>
    </xf>
    <xf numFmtId="0" fontId="9" fillId="11" borderId="3" xfId="5" applyNumberFormat="1" applyFont="1" applyFill="1" applyBorder="1" applyAlignment="1" applyProtection="1">
      <alignment horizontal="center" shrinkToFit="1"/>
      <protection locked="0"/>
    </xf>
    <xf numFmtId="49" fontId="10" fillId="0" borderId="0" xfId="5" applyNumberFormat="1" applyFont="1" applyBorder="1" applyAlignment="1">
      <alignment horizontal="left" vertical="center" shrinkToFit="1"/>
    </xf>
    <xf numFmtId="0" fontId="23" fillId="0" borderId="4" xfId="0" applyNumberFormat="1" applyFont="1" applyFill="1" applyBorder="1" applyAlignment="1">
      <alignment horizontal="center" vertical="center"/>
    </xf>
    <xf numFmtId="4" fontId="25" fillId="0" borderId="11" xfId="2" applyNumberFormat="1" applyFont="1" applyFill="1" applyBorder="1" applyAlignment="1">
      <alignment horizontal="right" wrapText="1"/>
    </xf>
    <xf numFmtId="4" fontId="25" fillId="0" borderId="23" xfId="2" applyNumberFormat="1" applyFont="1" applyFill="1" applyBorder="1" applyAlignment="1">
      <alignment wrapText="1"/>
    </xf>
    <xf numFmtId="4" fontId="25" fillId="0" borderId="4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36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177" fontId="10" fillId="0" borderId="0" xfId="0" applyNumberFormat="1" applyFont="1" applyFill="1" applyBorder="1" applyAlignment="1">
      <alignment vertical="center"/>
    </xf>
    <xf numFmtId="177" fontId="18" fillId="0" borderId="4" xfId="5" applyNumberFormat="1" applyFont="1" applyBorder="1" applyAlignment="1" applyProtection="1">
      <protection locked="0"/>
    </xf>
    <xf numFmtId="177" fontId="18" fillId="0" borderId="42" xfId="5" applyNumberFormat="1" applyFont="1" applyBorder="1" applyAlignment="1" applyProtection="1">
      <protection locked="0"/>
    </xf>
    <xf numFmtId="177" fontId="18" fillId="0" borderId="56" xfId="5" applyNumberFormat="1" applyFont="1" applyBorder="1" applyAlignment="1" applyProtection="1">
      <protection locked="0"/>
    </xf>
    <xf numFmtId="177" fontId="14" fillId="0" borderId="4" xfId="5" applyNumberFormat="1" applyFont="1" applyBorder="1" applyAlignment="1" applyProtection="1">
      <protection locked="0"/>
    </xf>
    <xf numFmtId="2" fontId="0" fillId="0" borderId="21" xfId="0" applyNumberFormat="1" applyFill="1" applyBorder="1" applyAlignment="1"/>
    <xf numFmtId="2" fontId="0" fillId="0" borderId="29" xfId="0" applyNumberFormat="1" applyFill="1" applyBorder="1" applyAlignment="1"/>
    <xf numFmtId="2" fontId="0" fillId="0" borderId="25" xfId="0" applyNumberFormat="1" applyFill="1" applyBorder="1" applyAlignment="1"/>
    <xf numFmtId="176" fontId="13" fillId="0" borderId="29" xfId="5" applyNumberFormat="1" applyFont="1" applyBorder="1" applyAlignment="1">
      <alignment horizontal="right" wrapText="1"/>
    </xf>
    <xf numFmtId="176" fontId="13" fillId="0" borderId="25" xfId="5" applyNumberFormat="1" applyFont="1" applyBorder="1" applyAlignment="1">
      <alignment horizontal="right" wrapText="1"/>
    </xf>
    <xf numFmtId="0" fontId="9" fillId="0" borderId="3" xfId="5" applyNumberFormat="1" applyFont="1" applyBorder="1" applyAlignment="1">
      <alignment wrapText="1"/>
    </xf>
    <xf numFmtId="0" fontId="9" fillId="0" borderId="2" xfId="5" applyNumberFormat="1" applyFont="1" applyBorder="1" applyAlignment="1">
      <alignment horizontal="center" shrinkToFit="1"/>
    </xf>
    <xf numFmtId="0" fontId="9" fillId="0" borderId="3" xfId="5" applyNumberFormat="1" applyFont="1" applyBorder="1" applyAlignment="1">
      <alignment shrinkToFit="1"/>
    </xf>
    <xf numFmtId="0" fontId="9" fillId="0" borderId="58" xfId="5" applyNumberFormat="1" applyFont="1" applyBorder="1" applyAlignment="1">
      <alignment shrinkToFit="1"/>
    </xf>
    <xf numFmtId="0" fontId="9" fillId="0" borderId="59" xfId="5" applyNumberFormat="1" applyFont="1" applyBorder="1" applyAlignment="1" applyProtection="1">
      <alignment horizontal="center" shrinkToFit="1"/>
      <protection locked="0"/>
    </xf>
    <xf numFmtId="0" fontId="9" fillId="0" borderId="31" xfId="5" applyNumberFormat="1" applyFont="1" applyBorder="1" applyAlignment="1" applyProtection="1">
      <alignment horizontal="center" shrinkToFit="1"/>
      <protection locked="0"/>
    </xf>
    <xf numFmtId="0" fontId="9" fillId="0" borderId="38" xfId="5" applyNumberFormat="1" applyFont="1" applyBorder="1" applyAlignment="1" applyProtection="1">
      <alignment horizontal="center" shrinkToFit="1"/>
      <protection locked="0"/>
    </xf>
    <xf numFmtId="0" fontId="10" fillId="0" borderId="22" xfId="5" applyFont="1" applyFill="1" applyBorder="1" applyAlignment="1"/>
    <xf numFmtId="178" fontId="12" fillId="0" borderId="29" xfId="5" applyNumberFormat="1" applyFont="1" applyBorder="1" applyAlignment="1">
      <alignment wrapText="1"/>
    </xf>
    <xf numFmtId="178" fontId="12" fillId="0" borderId="25" xfId="5" applyNumberFormat="1" applyFont="1" applyBorder="1" applyAlignment="1">
      <alignment wrapText="1"/>
    </xf>
    <xf numFmtId="177" fontId="10" fillId="0" borderId="9" xfId="5" applyNumberFormat="1" applyFont="1" applyFill="1" applyBorder="1" applyAlignment="1" applyProtection="1">
      <protection locked="0"/>
    </xf>
    <xf numFmtId="183" fontId="10" fillId="0" borderId="16" xfId="4" applyNumberFormat="1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vertical="center" wrapText="1"/>
    </xf>
    <xf numFmtId="0" fontId="28" fillId="0" borderId="25" xfId="0" applyNumberFormat="1" applyFont="1" applyFill="1" applyBorder="1" applyAlignment="1">
      <alignment vertical="center" wrapText="1"/>
    </xf>
    <xf numFmtId="4" fontId="25" fillId="0" borderId="0" xfId="2" applyNumberFormat="1" applyFont="1" applyFill="1" applyBorder="1" applyAlignment="1">
      <alignment horizontal="right" wrapText="1"/>
    </xf>
    <xf numFmtId="4" fontId="25" fillId="0" borderId="55" xfId="1" applyNumberFormat="1" applyFont="1" applyFill="1" applyBorder="1" applyAlignment="1"/>
    <xf numFmtId="0" fontId="23" fillId="0" borderId="19" xfId="0" applyNumberFormat="1" applyFont="1" applyFill="1" applyBorder="1" applyAlignment="1">
      <alignment horizontal="center" vertical="center"/>
    </xf>
    <xf numFmtId="0" fontId="23" fillId="0" borderId="30" xfId="0" applyNumberFormat="1" applyFont="1" applyFill="1" applyBorder="1" applyAlignment="1">
      <alignment horizontal="center" vertical="center"/>
    </xf>
    <xf numFmtId="0" fontId="23" fillId="0" borderId="30" xfId="0" applyNumberFormat="1" applyFont="1" applyFill="1" applyBorder="1" applyAlignment="1">
      <alignment horizontal="center" vertical="center" wrapText="1"/>
    </xf>
    <xf numFmtId="4" fontId="25" fillId="0" borderId="19" xfId="2" applyNumberFormat="1" applyFont="1" applyFill="1" applyBorder="1" applyAlignment="1">
      <alignment horizontal="right" wrapText="1"/>
    </xf>
    <xf numFmtId="4" fontId="25" fillId="0" borderId="30" xfId="2" applyNumberFormat="1" applyFont="1" applyFill="1" applyBorder="1" applyAlignment="1">
      <alignment horizontal="right" wrapText="1"/>
    </xf>
    <xf numFmtId="4" fontId="25" fillId="0" borderId="30" xfId="1" applyNumberFormat="1" applyFont="1" applyFill="1" applyBorder="1" applyAlignment="1">
      <alignment horizontal="right"/>
    </xf>
    <xf numFmtId="4" fontId="25" fillId="0" borderId="24" xfId="1" applyNumberFormat="1" applyFont="1" applyFill="1" applyBorder="1" applyAlignment="1"/>
    <xf numFmtId="0" fontId="23" fillId="0" borderId="23" xfId="0" applyNumberFormat="1" applyFont="1" applyFill="1" applyBorder="1" applyAlignment="1">
      <alignment vertical="center"/>
    </xf>
    <xf numFmtId="4" fontId="25" fillId="0" borderId="36" xfId="1" applyNumberFormat="1" applyFont="1" applyFill="1" applyBorder="1" applyAlignment="1"/>
    <xf numFmtId="177" fontId="10" fillId="0" borderId="16" xfId="0" applyNumberFormat="1" applyFont="1" applyFill="1" applyBorder="1" applyAlignment="1">
      <alignment horizontal="right" vertical="center"/>
    </xf>
    <xf numFmtId="4" fontId="32" fillId="0" borderId="0" xfId="2" applyNumberFormat="1" applyFont="1" applyFill="1" applyBorder="1" applyAlignment="1">
      <alignment wrapText="1"/>
    </xf>
    <xf numFmtId="0" fontId="27" fillId="0" borderId="23" xfId="0" applyNumberFormat="1" applyFont="1" applyFill="1" applyBorder="1" applyAlignment="1">
      <alignment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182" fontId="10" fillId="0" borderId="15" xfId="0" applyNumberFormat="1" applyFont="1" applyBorder="1" applyProtection="1">
      <alignment vertical="center"/>
      <protection locked="0"/>
    </xf>
    <xf numFmtId="182" fontId="10" fillId="0" borderId="7" xfId="0" applyNumberFormat="1" applyFont="1" applyBorder="1" applyProtection="1">
      <alignment vertical="center"/>
      <protection locked="0"/>
    </xf>
    <xf numFmtId="0" fontId="10" fillId="0" borderId="0" xfId="0" applyNumberFormat="1" applyFont="1" applyFill="1" applyBorder="1" applyAlignment="1">
      <alignment vertical="center"/>
    </xf>
    <xf numFmtId="0" fontId="34" fillId="0" borderId="7" xfId="3" applyFont="1" applyFill="1" applyBorder="1" applyAlignment="1" applyProtection="1">
      <protection locked="0"/>
    </xf>
    <xf numFmtId="0" fontId="34" fillId="0" borderId="2" xfId="5" applyNumberFormat="1" applyFont="1" applyFill="1" applyBorder="1" applyAlignment="1" applyProtection="1">
      <alignment horizontal="center" shrinkToFit="1"/>
      <protection locked="0"/>
    </xf>
    <xf numFmtId="2" fontId="0" fillId="0" borderId="21" xfId="0" applyNumberFormat="1" applyBorder="1" applyAlignment="1"/>
    <xf numFmtId="2" fontId="0" fillId="0" borderId="29" xfId="0" applyNumberFormat="1" applyBorder="1" applyAlignment="1"/>
    <xf numFmtId="2" fontId="0" fillId="0" borderId="25" xfId="0" applyNumberFormat="1" applyBorder="1" applyAlignment="1"/>
    <xf numFmtId="177" fontId="10" fillId="0" borderId="7" xfId="5" applyNumberFormat="1" applyFont="1" applyBorder="1" applyAlignment="1" applyProtection="1">
      <protection locked="0"/>
    </xf>
    <xf numFmtId="0" fontId="0" fillId="0" borderId="0" xfId="0" applyAlignment="1"/>
    <xf numFmtId="0" fontId="33" fillId="0" borderId="7" xfId="7" applyFont="1" applyFill="1" applyBorder="1" applyAlignment="1"/>
    <xf numFmtId="0" fontId="34" fillId="0" borderId="2" xfId="5" applyNumberFormat="1" applyFont="1" applyBorder="1" applyAlignment="1" applyProtection="1">
      <alignment horizontal="center" shrinkToFit="1"/>
      <protection locked="0"/>
    </xf>
    <xf numFmtId="0" fontId="34" fillId="0" borderId="2" xfId="0" applyNumberFormat="1" applyFont="1" applyBorder="1" applyAlignment="1" applyProtection="1">
      <alignment horizontal="center" shrinkToFit="1"/>
      <protection locked="0"/>
    </xf>
    <xf numFmtId="0" fontId="34" fillId="11" borderId="2" xfId="5" applyNumberFormat="1" applyFont="1" applyFill="1" applyBorder="1" applyAlignment="1" applyProtection="1">
      <alignment horizontal="center" shrinkToFit="1"/>
      <protection locked="0"/>
    </xf>
    <xf numFmtId="0" fontId="34" fillId="0" borderId="7" xfId="5" applyNumberFormat="1" applyFont="1" applyFill="1" applyBorder="1" applyAlignment="1">
      <alignment horizontal="left" wrapText="1"/>
    </xf>
    <xf numFmtId="0" fontId="34" fillId="0" borderId="2" xfId="5" applyNumberFormat="1" applyFont="1" applyBorder="1" applyAlignment="1">
      <alignment horizontal="center" shrinkToFit="1"/>
    </xf>
    <xf numFmtId="0" fontId="9" fillId="0" borderId="59" xfId="5" applyNumberFormat="1" applyFont="1" applyBorder="1" applyAlignment="1" applyProtection="1">
      <alignment horizontal="left" wrapText="1"/>
      <protection locked="0"/>
    </xf>
    <xf numFmtId="4" fontId="25" fillId="0" borderId="23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0" fontId="9" fillId="0" borderId="0" xfId="5" applyNumberFormat="1" applyFont="1" applyBorder="1" applyAlignment="1">
      <alignment horizontal="right" wrapText="1"/>
    </xf>
    <xf numFmtId="0" fontId="10" fillId="0" borderId="1" xfId="5" applyFont="1" applyFill="1" applyBorder="1" applyAlignment="1"/>
    <xf numFmtId="0" fontId="9" fillId="0" borderId="0" xfId="5" applyNumberFormat="1" applyFont="1" applyBorder="1" applyAlignment="1">
      <alignment horizontal="left" wrapText="1"/>
    </xf>
    <xf numFmtId="0" fontId="13" fillId="0" borderId="0" xfId="5" applyNumberFormat="1" applyFont="1" applyBorder="1" applyAlignment="1">
      <alignment horizontal="center" shrinkToFit="1"/>
    </xf>
    <xf numFmtId="0" fontId="10" fillId="0" borderId="1" xfId="5" applyFont="1" applyFill="1" applyBorder="1" applyAlignment="1">
      <alignment horizontal="center" shrinkToFit="1"/>
    </xf>
    <xf numFmtId="0" fontId="9" fillId="0" borderId="8" xfId="5" applyFont="1" applyFill="1" applyBorder="1" applyAlignment="1"/>
    <xf numFmtId="0" fontId="34" fillId="0" borderId="7" xfId="5" applyNumberFormat="1" applyFont="1" applyFill="1" applyBorder="1" applyAlignment="1" applyProtection="1">
      <alignment horizontal="center" shrinkToFit="1"/>
      <protection locked="0"/>
    </xf>
    <xf numFmtId="0" fontId="34" fillId="0" borderId="7" xfId="5" applyNumberFormat="1" applyFont="1" applyBorder="1" applyAlignment="1" applyProtection="1">
      <alignment horizontal="center" shrinkToFit="1"/>
      <protection locked="0"/>
    </xf>
    <xf numFmtId="0" fontId="9" fillId="0" borderId="7" xfId="5" applyNumberFormat="1" applyFont="1" applyBorder="1" applyAlignment="1" applyProtection="1">
      <alignment horizontal="center" shrinkToFit="1"/>
      <protection locked="0"/>
    </xf>
    <xf numFmtId="4" fontId="25" fillId="0" borderId="5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23" xfId="2" applyNumberFormat="1" applyFont="1" applyFill="1" applyBorder="1" applyAlignment="1">
      <alignment wrapText="1"/>
    </xf>
    <xf numFmtId="177" fontId="10" fillId="0" borderId="44" xfId="0" applyNumberFormat="1" applyFont="1" applyFill="1" applyBorder="1" applyAlignment="1">
      <alignment vertical="center"/>
    </xf>
    <xf numFmtId="177" fontId="10" fillId="0" borderId="44" xfId="0" applyNumberFormat="1" applyFont="1" applyFill="1" applyBorder="1" applyAlignment="1">
      <alignment horizontal="right" vertical="center"/>
    </xf>
    <xf numFmtId="185" fontId="10" fillId="0" borderId="16" xfId="4" quotePrefix="1" applyNumberFormat="1" applyFont="1" applyBorder="1" applyAlignment="1" applyProtection="1">
      <alignment horizontal="right" vertical="center"/>
      <protection locked="0"/>
    </xf>
    <xf numFmtId="4" fontId="25" fillId="0" borderId="23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0" fontId="0" fillId="0" borderId="21" xfId="0" applyFont="1" applyFill="1" applyBorder="1" applyAlignment="1">
      <alignment shrinkToFit="1"/>
    </xf>
    <xf numFmtId="0" fontId="3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177" fontId="10" fillId="0" borderId="7" xfId="5" applyNumberFormat="1" applyFont="1" applyFill="1" applyBorder="1" applyAlignment="1" applyProtection="1">
      <protection locked="0"/>
    </xf>
    <xf numFmtId="0" fontId="0" fillId="0" borderId="0" xfId="0" applyFill="1" applyAlignment="1"/>
    <xf numFmtId="0" fontId="9" fillId="0" borderId="3" xfId="5" applyNumberFormat="1" applyFont="1" applyFill="1" applyBorder="1" applyAlignment="1" applyProtection="1">
      <alignment horizontal="center" shrinkToFit="1"/>
      <protection locked="0"/>
    </xf>
    <xf numFmtId="0" fontId="9" fillId="0" borderId="25" xfId="5" applyNumberFormat="1" applyFont="1" applyBorder="1" applyAlignment="1">
      <alignment horizontal="left" wrapText="1"/>
    </xf>
    <xf numFmtId="0" fontId="13" fillId="3" borderId="21" xfId="5" applyNumberFormat="1" applyFont="1" applyFill="1" applyBorder="1" applyAlignment="1">
      <alignment horizontal="left" shrinkToFit="1"/>
    </xf>
    <xf numFmtId="0" fontId="34" fillId="0" borderId="25" xfId="5" applyNumberFormat="1" applyFont="1" applyFill="1" applyBorder="1" applyAlignment="1" applyProtection="1">
      <alignment horizontal="left" shrinkToFit="1"/>
      <protection locked="0"/>
    </xf>
    <xf numFmtId="0" fontId="0" fillId="0" borderId="25" xfId="0" applyBorder="1" applyAlignment="1">
      <alignment shrinkToFit="1"/>
    </xf>
    <xf numFmtId="0" fontId="33" fillId="0" borderId="21" xfId="7" applyFont="1" applyFill="1" applyBorder="1" applyAlignment="1">
      <alignment shrinkToFit="1"/>
    </xf>
    <xf numFmtId="0" fontId="33" fillId="0" borderId="25" xfId="7" applyFont="1" applyFill="1" applyBorder="1" applyAlignment="1">
      <alignment shrinkToFit="1"/>
    </xf>
    <xf numFmtId="0" fontId="10" fillId="0" borderId="25" xfId="5" applyNumberFormat="1" applyFont="1" applyBorder="1" applyAlignment="1" applyProtection="1">
      <protection locked="0"/>
    </xf>
    <xf numFmtId="0" fontId="13" fillId="6" borderId="21" xfId="5" applyNumberFormat="1" applyFont="1" applyFill="1" applyBorder="1" applyAlignment="1">
      <alignment horizontal="left" shrinkToFit="1"/>
    </xf>
    <xf numFmtId="0" fontId="9" fillId="0" borderId="25" xfId="5" applyNumberFormat="1" applyFont="1" applyFill="1" applyBorder="1" applyAlignment="1" applyProtection="1">
      <alignment horizontal="left" wrapText="1"/>
      <protection locked="0"/>
    </xf>
    <xf numFmtId="0" fontId="9" fillId="0" borderId="25" xfId="5" applyNumberFormat="1" applyFont="1" applyBorder="1" applyAlignment="1" applyProtection="1">
      <alignment horizontal="left" wrapText="1"/>
      <protection locked="0"/>
    </xf>
    <xf numFmtId="0" fontId="21" fillId="5" borderId="21" xfId="5" applyNumberFormat="1" applyFont="1" applyFill="1" applyBorder="1" applyAlignment="1">
      <alignment horizontal="left" shrinkToFit="1"/>
    </xf>
    <xf numFmtId="0" fontId="14" fillId="7" borderId="21" xfId="5" applyNumberFormat="1" applyFont="1" applyFill="1" applyBorder="1" applyAlignment="1">
      <alignment horizontal="left" shrinkToFit="1"/>
    </xf>
    <xf numFmtId="0" fontId="14" fillId="8" borderId="21" xfId="5" applyNumberFormat="1" applyFont="1" applyFill="1" applyBorder="1" applyAlignment="1">
      <alignment horizontal="left" shrinkToFit="1"/>
    </xf>
    <xf numFmtId="0" fontId="10" fillId="0" borderId="25" xfId="3" applyFont="1" applyBorder="1" applyAlignment="1" applyProtection="1">
      <protection locked="0"/>
    </xf>
    <xf numFmtId="0" fontId="9" fillId="0" borderId="25" xfId="5" applyFont="1" applyFill="1" applyBorder="1" applyAlignment="1">
      <alignment wrapText="1"/>
    </xf>
    <xf numFmtId="0" fontId="34" fillId="0" borderId="25" xfId="0" applyNumberFormat="1" applyFont="1" applyFill="1" applyBorder="1" applyAlignment="1" applyProtection="1">
      <alignment horizontal="left" shrinkToFit="1"/>
      <protection locked="0"/>
    </xf>
    <xf numFmtId="0" fontId="33" fillId="12" borderId="21" xfId="0" applyFont="1" applyFill="1" applyBorder="1" applyAlignment="1">
      <alignment shrinkToFit="1"/>
    </xf>
    <xf numFmtId="0" fontId="34" fillId="12" borderId="25" xfId="5" applyNumberFormat="1" applyFont="1" applyFill="1" applyBorder="1" applyAlignment="1" applyProtection="1">
      <alignment horizontal="left" shrinkToFit="1"/>
      <protection locked="0"/>
    </xf>
    <xf numFmtId="0" fontId="13" fillId="9" borderId="26" xfId="5" applyNumberFormat="1" applyFont="1" applyFill="1" applyBorder="1" applyAlignment="1">
      <alignment horizontal="left"/>
    </xf>
    <xf numFmtId="0" fontId="34" fillId="0" borderId="25" xfId="5" applyNumberFormat="1" applyFont="1" applyFill="1" applyBorder="1" applyAlignment="1">
      <alignment horizontal="left" shrinkToFit="1"/>
    </xf>
    <xf numFmtId="0" fontId="35" fillId="0" borderId="0" xfId="0" applyNumberFormat="1" applyFont="1" applyFill="1" applyAlignment="1">
      <alignment vertical="center"/>
    </xf>
    <xf numFmtId="4" fontId="25" fillId="0" borderId="36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23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0" fontId="23" fillId="0" borderId="4" xfId="0" applyNumberFormat="1" applyFont="1" applyFill="1" applyBorder="1" applyAlignment="1">
      <alignment vertical="center"/>
    </xf>
    <xf numFmtId="0" fontId="27" fillId="0" borderId="25" xfId="0" applyNumberFormat="1" applyFont="1" applyFill="1" applyBorder="1" applyAlignment="1">
      <alignment vertical="center" wrapText="1"/>
    </xf>
    <xf numFmtId="178" fontId="18" fillId="0" borderId="32" xfId="5" applyNumberFormat="1" applyFont="1" applyBorder="1" applyAlignment="1"/>
    <xf numFmtId="4" fontId="25" fillId="0" borderId="5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177" fontId="10" fillId="0" borderId="7" xfId="0" applyNumberFormat="1" applyFont="1" applyFill="1" applyBorder="1" applyAlignment="1">
      <alignment vertical="center"/>
    </xf>
    <xf numFmtId="4" fontId="25" fillId="0" borderId="23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0" fontId="23" fillId="0" borderId="15" xfId="0" applyNumberFormat="1" applyFont="1" applyFill="1" applyBorder="1" applyAlignment="1">
      <alignment vertical="center"/>
    </xf>
    <xf numFmtId="0" fontId="23" fillId="0" borderId="16" xfId="0" applyNumberFormat="1" applyFont="1" applyFill="1" applyBorder="1" applyAlignment="1">
      <alignment horizontal="center" vertical="center"/>
    </xf>
    <xf numFmtId="0" fontId="34" fillId="0" borderId="3" xfId="5" applyNumberFormat="1" applyFont="1" applyFill="1" applyBorder="1" applyAlignment="1" applyProtection="1">
      <alignment horizontal="center" shrinkToFit="1"/>
      <protection locked="0"/>
    </xf>
    <xf numFmtId="177" fontId="36" fillId="0" borderId="0" xfId="0" applyNumberFormat="1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38" fillId="0" borderId="60" xfId="0" applyFont="1" applyFill="1" applyBorder="1" applyAlignment="1">
      <alignment horizontal="left" vertical="top" wrapText="1"/>
    </xf>
    <xf numFmtId="0" fontId="40" fillId="0" borderId="0" xfId="0" applyFont="1" applyFill="1" applyBorder="1" applyAlignment="1">
      <alignment horizontal="right" vertical="top"/>
    </xf>
    <xf numFmtId="177" fontId="0" fillId="0" borderId="0" xfId="0" applyNumberFormat="1" applyFill="1" applyBorder="1" applyAlignment="1">
      <alignment horizontal="right" vertical="top"/>
    </xf>
    <xf numFmtId="1" fontId="41" fillId="0" borderId="60" xfId="0" applyNumberFormat="1" applyFont="1" applyFill="1" applyBorder="1" applyAlignment="1">
      <alignment horizontal="right" vertical="top" shrinkToFit="1"/>
    </xf>
    <xf numFmtId="186" fontId="41" fillId="0" borderId="60" xfId="0" applyNumberFormat="1" applyFont="1" applyFill="1" applyBorder="1" applyAlignment="1">
      <alignment horizontal="right" vertical="top" shrinkToFit="1"/>
    </xf>
    <xf numFmtId="2" fontId="41" fillId="0" borderId="60" xfId="0" applyNumberFormat="1" applyFont="1" applyFill="1" applyBorder="1" applyAlignment="1">
      <alignment horizontal="right" vertical="top" shrinkToFit="1"/>
    </xf>
    <xf numFmtId="0" fontId="38" fillId="0" borderId="69" xfId="0" applyFont="1" applyFill="1" applyBorder="1" applyAlignment="1">
      <alignment horizontal="left" vertical="top" wrapText="1"/>
    </xf>
    <xf numFmtId="0" fontId="0" fillId="0" borderId="69" xfId="0" applyFill="1" applyBorder="1" applyAlignment="1">
      <alignment horizontal="left" vertical="top" wrapText="1"/>
    </xf>
    <xf numFmtId="0" fontId="39" fillId="0" borderId="73" xfId="0" applyFont="1" applyFill="1" applyBorder="1" applyAlignment="1">
      <alignment horizontal="left" vertical="top" wrapText="1"/>
    </xf>
    <xf numFmtId="0" fontId="0" fillId="0" borderId="73" xfId="0" applyFill="1" applyBorder="1" applyAlignment="1">
      <alignment horizontal="left" vertical="center" wrapText="1"/>
    </xf>
    <xf numFmtId="2" fontId="43" fillId="0" borderId="73" xfId="0" applyNumberFormat="1" applyFont="1" applyFill="1" applyBorder="1" applyAlignment="1">
      <alignment horizontal="right" vertical="top" shrinkToFit="1"/>
    </xf>
    <xf numFmtId="2" fontId="44" fillId="0" borderId="73" xfId="0" applyNumberFormat="1" applyFont="1" applyFill="1" applyBorder="1" applyAlignment="1">
      <alignment horizontal="right" vertical="top" shrinkToFit="1"/>
    </xf>
    <xf numFmtId="0" fontId="38" fillId="0" borderId="74" xfId="0" applyFont="1" applyFill="1" applyBorder="1" applyAlignment="1">
      <alignment horizontal="left" vertical="top" wrapText="1"/>
    </xf>
    <xf numFmtId="0" fontId="38" fillId="13" borderId="74" xfId="0" applyFont="1" applyFill="1" applyBorder="1" applyAlignment="1">
      <alignment horizontal="left" vertical="center" wrapText="1"/>
    </xf>
    <xf numFmtId="0" fontId="38" fillId="13" borderId="74" xfId="0" applyFont="1" applyFill="1" applyBorder="1" applyAlignment="1">
      <alignment horizontal="right" vertical="top" wrapText="1" indent="1"/>
    </xf>
    <xf numFmtId="0" fontId="38" fillId="13" borderId="74" xfId="0" applyFont="1" applyFill="1" applyBorder="1" applyAlignment="1">
      <alignment horizontal="left" vertical="top" wrapText="1"/>
    </xf>
    <xf numFmtId="0" fontId="45" fillId="13" borderId="74" xfId="0" applyFont="1" applyFill="1" applyBorder="1" applyAlignment="1">
      <alignment horizontal="left" vertical="top" wrapText="1"/>
    </xf>
    <xf numFmtId="0" fontId="38" fillId="14" borderId="74" xfId="0" applyFont="1" applyFill="1" applyBorder="1" applyAlignment="1">
      <alignment horizontal="left" vertical="top" wrapText="1"/>
    </xf>
    <xf numFmtId="0" fontId="38" fillId="14" borderId="74" xfId="0" applyFont="1" applyFill="1" applyBorder="1" applyAlignment="1">
      <alignment horizontal="right" vertical="top" wrapText="1"/>
    </xf>
    <xf numFmtId="0" fontId="45" fillId="14" borderId="74" xfId="0" applyFont="1" applyFill="1" applyBorder="1" applyAlignment="1">
      <alignment horizontal="left" vertical="top" wrapText="1"/>
    </xf>
    <xf numFmtId="177" fontId="38" fillId="0" borderId="0" xfId="0" applyNumberFormat="1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/>
    </xf>
    <xf numFmtId="0" fontId="36" fillId="0" borderId="60" xfId="0" applyFont="1" applyFill="1" applyBorder="1" applyAlignment="1">
      <alignment horizontal="left" vertical="top" wrapText="1"/>
    </xf>
    <xf numFmtId="2" fontId="47" fillId="0" borderId="60" xfId="0" applyNumberFormat="1" applyFont="1" applyFill="1" applyBorder="1" applyAlignment="1">
      <alignment horizontal="right" vertical="top" shrinkToFit="1"/>
    </xf>
    <xf numFmtId="0" fontId="48" fillId="0" borderId="60" xfId="0" applyFont="1" applyFill="1" applyBorder="1" applyAlignment="1">
      <alignment horizontal="right" vertical="top" wrapText="1"/>
    </xf>
    <xf numFmtId="2" fontId="48" fillId="0" borderId="60" xfId="0" applyNumberFormat="1" applyFont="1" applyFill="1" applyBorder="1" applyAlignment="1">
      <alignment horizontal="right" vertical="top" shrinkToFit="1"/>
    </xf>
    <xf numFmtId="177" fontId="47" fillId="0" borderId="0" xfId="0" applyNumberFormat="1" applyFont="1" applyFill="1" applyBorder="1" applyAlignment="1">
      <alignment horizontal="right" vertical="top" shrinkToFit="1"/>
    </xf>
    <xf numFmtId="9" fontId="37" fillId="0" borderId="0" xfId="12" applyFont="1" applyFill="1" applyBorder="1" applyAlignment="1">
      <alignment horizontal="right" vertical="top"/>
    </xf>
    <xf numFmtId="2" fontId="36" fillId="0" borderId="60" xfId="0" applyNumberFormat="1" applyFont="1" applyFill="1" applyBorder="1" applyAlignment="1">
      <alignment horizontal="right" vertical="top" shrinkToFit="1"/>
    </xf>
    <xf numFmtId="2" fontId="38" fillId="0" borderId="60" xfId="0" applyNumberFormat="1" applyFont="1" applyFill="1" applyBorder="1" applyAlignment="1">
      <alignment horizontal="right" vertical="top" shrinkToFit="1"/>
    </xf>
    <xf numFmtId="0" fontId="36" fillId="0" borderId="60" xfId="0" applyFont="1" applyFill="1" applyBorder="1" applyAlignment="1">
      <alignment horizontal="right" vertical="top" wrapText="1"/>
    </xf>
    <xf numFmtId="177" fontId="36" fillId="0" borderId="0" xfId="0" applyNumberFormat="1" applyFont="1" applyFill="1" applyBorder="1" applyAlignment="1">
      <alignment horizontal="right" vertical="top" shrinkToFit="1"/>
    </xf>
    <xf numFmtId="9" fontId="49" fillId="0" borderId="0" xfId="12" applyFont="1" applyFill="1" applyBorder="1" applyAlignment="1">
      <alignment horizontal="right" vertical="top"/>
    </xf>
    <xf numFmtId="0" fontId="50" fillId="0" borderId="0" xfId="0" applyFont="1" applyFill="1" applyBorder="1" applyAlignment="1">
      <alignment horizontal="left" vertical="top"/>
    </xf>
    <xf numFmtId="1" fontId="47" fillId="0" borderId="60" xfId="0" applyNumberFormat="1" applyFont="1" applyFill="1" applyBorder="1" applyAlignment="1">
      <alignment horizontal="right" vertical="top" shrinkToFit="1"/>
    </xf>
    <xf numFmtId="0" fontId="51" fillId="0" borderId="60" xfId="0" applyFont="1" applyFill="1" applyBorder="1" applyAlignment="1">
      <alignment horizontal="left" wrapText="1"/>
    </xf>
    <xf numFmtId="0" fontId="51" fillId="0" borderId="0" xfId="0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left" vertical="top"/>
    </xf>
    <xf numFmtId="0" fontId="33" fillId="16" borderId="21" xfId="0" applyFont="1" applyFill="1" applyBorder="1" applyAlignment="1">
      <alignment shrinkToFit="1"/>
    </xf>
    <xf numFmtId="0" fontId="9" fillId="0" borderId="2" xfId="5" applyFont="1" applyFill="1" applyBorder="1" applyAlignment="1">
      <alignment horizontal="left"/>
    </xf>
    <xf numFmtId="0" fontId="10" fillId="0" borderId="3" xfId="5" applyNumberFormat="1" applyFont="1" applyBorder="1" applyAlignment="1" applyProtection="1">
      <protection locked="0"/>
    </xf>
    <xf numFmtId="0" fontId="9" fillId="0" borderId="3" xfId="5" applyFont="1" applyFill="1" applyBorder="1" applyAlignment="1"/>
    <xf numFmtId="0" fontId="10" fillId="0" borderId="14" xfId="5" applyFont="1" applyBorder="1" applyAlignment="1"/>
    <xf numFmtId="0" fontId="10" fillId="0" borderId="3" xfId="5" applyFont="1" applyBorder="1" applyAlignment="1"/>
    <xf numFmtId="0" fontId="13" fillId="17" borderId="2" xfId="5" applyFont="1" applyFill="1" applyBorder="1" applyAlignment="1">
      <alignment horizontal="left"/>
    </xf>
    <xf numFmtId="0" fontId="10" fillId="17" borderId="25" xfId="3" applyFont="1" applyFill="1" applyBorder="1" applyAlignment="1" applyProtection="1">
      <protection locked="0"/>
    </xf>
    <xf numFmtId="177" fontId="18" fillId="0" borderId="7" xfId="5" applyNumberFormat="1" applyFont="1" applyBorder="1" applyAlignment="1" applyProtection="1">
      <protection locked="0"/>
    </xf>
    <xf numFmtId="178" fontId="12" fillId="0" borderId="53" xfId="5" applyNumberFormat="1" applyFont="1" applyBorder="1" applyAlignment="1">
      <alignment horizontal="right" wrapText="1"/>
    </xf>
    <xf numFmtId="178" fontId="12" fillId="0" borderId="75" xfId="5" applyNumberFormat="1" applyFont="1" applyBorder="1" applyAlignment="1">
      <alignment horizontal="right" wrapText="1"/>
    </xf>
    <xf numFmtId="178" fontId="12" fillId="0" borderId="76" xfId="5" applyNumberFormat="1" applyFont="1" applyBorder="1" applyAlignment="1">
      <alignment horizontal="right" wrapText="1"/>
    </xf>
    <xf numFmtId="0" fontId="34" fillId="0" borderId="4" xfId="5" applyNumberFormat="1" applyFont="1" applyFill="1" applyBorder="1" applyAlignment="1" applyProtection="1">
      <alignment horizontal="left" shrinkToFit="1"/>
      <protection locked="0"/>
    </xf>
    <xf numFmtId="0" fontId="34" fillId="0" borderId="3" xfId="5" applyNumberFormat="1" applyFont="1" applyBorder="1" applyAlignment="1" applyProtection="1">
      <alignment horizontal="center" shrinkToFit="1"/>
      <protection locked="0"/>
    </xf>
    <xf numFmtId="176" fontId="13" fillId="0" borderId="0" xfId="5" applyNumberFormat="1" applyFont="1" applyBorder="1" applyAlignment="1">
      <alignment horizontal="right" wrapText="1"/>
    </xf>
    <xf numFmtId="177" fontId="14" fillId="0" borderId="0" xfId="5" applyNumberFormat="1" applyFont="1" applyBorder="1" applyAlignment="1" applyProtection="1">
      <protection locked="0"/>
    </xf>
    <xf numFmtId="0" fontId="9" fillId="16" borderId="0" xfId="3" applyFont="1" applyFill="1" applyBorder="1" applyAlignment="1" applyProtection="1">
      <alignment horizontal="left" shrinkToFit="1"/>
      <protection locked="0"/>
    </xf>
    <xf numFmtId="0" fontId="10" fillId="16" borderId="0" xfId="3" applyFont="1" applyFill="1" applyBorder="1" applyAlignment="1" applyProtection="1">
      <protection locked="0"/>
    </xf>
    <xf numFmtId="0" fontId="14" fillId="17" borderId="21" xfId="5" applyNumberFormat="1" applyFont="1" applyFill="1" applyBorder="1" applyAlignment="1">
      <alignment horizontal="left" shrinkToFit="1"/>
    </xf>
    <xf numFmtId="0" fontId="10" fillId="16" borderId="21" xfId="5" applyNumberFormat="1" applyFont="1" applyFill="1" applyBorder="1" applyAlignment="1">
      <alignment horizontal="left" shrinkToFit="1"/>
    </xf>
    <xf numFmtId="0" fontId="10" fillId="16" borderId="25" xfId="5" applyNumberFormat="1" applyFont="1" applyFill="1" applyBorder="1" applyAlignment="1">
      <alignment horizontal="left" shrinkToFit="1"/>
    </xf>
    <xf numFmtId="0" fontId="34" fillId="0" borderId="4" xfId="5" applyNumberFormat="1" applyFont="1" applyFill="1" applyBorder="1" applyAlignment="1">
      <alignment horizontal="left" shrinkToFit="1"/>
    </xf>
    <xf numFmtId="0" fontId="34" fillId="0" borderId="3" xfId="5" applyNumberFormat="1" applyFont="1" applyBorder="1" applyAlignment="1">
      <alignment horizontal="center" shrinkToFit="1"/>
    </xf>
    <xf numFmtId="2" fontId="0" fillId="0" borderId="19" xfId="0" applyNumberFormat="1" applyBorder="1" applyAlignment="1"/>
    <xf numFmtId="0" fontId="52" fillId="2" borderId="25" xfId="0" applyNumberFormat="1" applyFont="1" applyFill="1" applyBorder="1" applyAlignment="1">
      <alignment horizontal="center" vertical="center" wrapText="1"/>
    </xf>
    <xf numFmtId="0" fontId="0" fillId="16" borderId="21" xfId="0" applyFont="1" applyFill="1" applyBorder="1" applyAlignment="1">
      <alignment shrinkToFit="1"/>
    </xf>
    <xf numFmtId="0" fontId="34" fillId="16" borderId="25" xfId="5" applyNumberFormat="1" applyFont="1" applyFill="1" applyBorder="1" applyAlignment="1" applyProtection="1">
      <alignment horizontal="left" shrinkToFit="1"/>
      <protection locked="0"/>
    </xf>
    <xf numFmtId="0" fontId="34" fillId="16" borderId="7" xfId="3" applyFont="1" applyFill="1" applyBorder="1" applyAlignment="1" applyProtection="1">
      <protection locked="0"/>
    </xf>
    <xf numFmtId="0" fontId="34" fillId="16" borderId="7" xfId="5" applyNumberFormat="1" applyFont="1" applyFill="1" applyBorder="1" applyAlignment="1" applyProtection="1">
      <alignment horizontal="center" shrinkToFit="1"/>
      <protection locked="0"/>
    </xf>
    <xf numFmtId="0" fontId="13" fillId="17" borderId="21" xfId="3" applyFont="1" applyFill="1" applyBorder="1" applyAlignment="1" applyProtection="1">
      <alignment horizontal="left" shrinkToFit="1"/>
      <protection locked="0"/>
    </xf>
    <xf numFmtId="0" fontId="14" fillId="17" borderId="25" xfId="3" applyFont="1" applyFill="1" applyBorder="1" applyAlignment="1" applyProtection="1">
      <protection locked="0"/>
    </xf>
    <xf numFmtId="0" fontId="9" fillId="16" borderId="3" xfId="5" applyNumberFormat="1" applyFont="1" applyFill="1" applyBorder="1" applyAlignment="1" applyProtection="1">
      <alignment horizontal="center" shrinkToFit="1"/>
      <protection locked="0"/>
    </xf>
    <xf numFmtId="0" fontId="54" fillId="0" borderId="7" xfId="3" applyFont="1" applyFill="1" applyBorder="1" applyAlignment="1" applyProtection="1">
      <protection locked="0"/>
    </xf>
    <xf numFmtId="0" fontId="54" fillId="0" borderId="2" xfId="5" applyNumberFormat="1" applyFont="1" applyFill="1" applyBorder="1" applyAlignment="1" applyProtection="1">
      <alignment horizontal="center" shrinkToFit="1"/>
      <protection locked="0"/>
    </xf>
    <xf numFmtId="2" fontId="55" fillId="0" borderId="21" xfId="0" applyNumberFormat="1" applyFont="1" applyBorder="1" applyAlignment="1"/>
    <xf numFmtId="2" fontId="55" fillId="0" borderId="29" xfId="0" applyNumberFormat="1" applyFont="1" applyBorder="1" applyAlignment="1"/>
    <xf numFmtId="2" fontId="55" fillId="0" borderId="25" xfId="0" applyNumberFormat="1" applyFont="1" applyBorder="1" applyAlignment="1"/>
    <xf numFmtId="177" fontId="14" fillId="0" borderId="7" xfId="5" applyNumberFormat="1" applyFont="1" applyBorder="1" applyAlignment="1" applyProtection="1">
      <protection locked="0"/>
    </xf>
    <xf numFmtId="0" fontId="13" fillId="16" borderId="1" xfId="5" applyNumberFormat="1" applyFont="1" applyFill="1" applyBorder="1" applyAlignment="1">
      <alignment horizontal="left"/>
    </xf>
    <xf numFmtId="0" fontId="13" fillId="16" borderId="1" xfId="5" applyNumberFormat="1" applyFont="1" applyFill="1" applyBorder="1" applyAlignment="1">
      <alignment horizontal="left" shrinkToFit="1"/>
    </xf>
    <xf numFmtId="0" fontId="9" fillId="0" borderId="1" xfId="5" applyNumberFormat="1" applyFont="1" applyBorder="1" applyAlignment="1">
      <alignment horizontal="left" wrapText="1"/>
    </xf>
    <xf numFmtId="0" fontId="9" fillId="0" borderId="1" xfId="5" applyNumberFormat="1" applyFont="1" applyBorder="1" applyAlignment="1">
      <alignment horizontal="center" shrinkToFit="1"/>
    </xf>
    <xf numFmtId="0" fontId="9" fillId="0" borderId="1" xfId="5" applyNumberFormat="1" applyFont="1" applyBorder="1" applyAlignment="1">
      <alignment horizontal="right" wrapText="1"/>
    </xf>
    <xf numFmtId="177" fontId="10" fillId="0" borderId="1" xfId="5" applyNumberFormat="1" applyFont="1" applyBorder="1" applyAlignment="1"/>
    <xf numFmtId="0" fontId="9" fillId="0" borderId="8" xfId="5" applyFont="1" applyFill="1" applyBorder="1" applyAlignment="1"/>
    <xf numFmtId="0" fontId="13" fillId="2" borderId="22" xfId="5" applyNumberFormat="1" applyFont="1" applyFill="1" applyBorder="1" applyAlignment="1">
      <alignment vertical="center" shrinkToFit="1"/>
    </xf>
    <xf numFmtId="0" fontId="13" fillId="2" borderId="28" xfId="5" applyNumberFormat="1" applyFont="1" applyFill="1" applyBorder="1" applyAlignment="1">
      <alignment vertical="center"/>
    </xf>
    <xf numFmtId="0" fontId="13" fillId="2" borderId="15" xfId="5" applyNumberFormat="1" applyFont="1" applyFill="1" applyBorder="1" applyAlignment="1">
      <alignment vertical="center"/>
    </xf>
    <xf numFmtId="0" fontId="13" fillId="2" borderId="15" xfId="5" applyNumberFormat="1" applyFont="1" applyFill="1" applyBorder="1" applyAlignment="1">
      <alignment vertical="center" shrinkToFit="1"/>
    </xf>
    <xf numFmtId="177" fontId="10" fillId="0" borderId="7" xfId="5" applyNumberFormat="1" applyFont="1" applyBorder="1" applyAlignment="1">
      <alignment horizontal="center"/>
    </xf>
    <xf numFmtId="0" fontId="9" fillId="0" borderId="8" xfId="5" applyNumberFormat="1" applyFont="1" applyBorder="1" applyAlignment="1" applyProtection="1">
      <alignment horizontal="center" shrinkToFit="1"/>
      <protection locked="0"/>
    </xf>
    <xf numFmtId="0" fontId="10" fillId="0" borderId="8" xfId="5" applyNumberFormat="1" applyFont="1" applyBorder="1" applyAlignment="1" applyProtection="1">
      <protection locked="0"/>
    </xf>
    <xf numFmtId="177" fontId="10" fillId="0" borderId="3" xfId="5" applyNumberFormat="1" applyFont="1" applyBorder="1" applyAlignment="1" applyProtection="1">
      <protection locked="0"/>
    </xf>
    <xf numFmtId="0" fontId="9" fillId="0" borderId="3" xfId="5" applyFont="1" applyFill="1" applyBorder="1" applyAlignment="1">
      <alignment horizontal="left"/>
    </xf>
    <xf numFmtId="0" fontId="55" fillId="9" borderId="21" xfId="0" applyFont="1" applyFill="1" applyBorder="1" applyAlignment="1">
      <alignment shrinkToFit="1"/>
    </xf>
    <xf numFmtId="0" fontId="54" fillId="9" borderId="25" xfId="5" applyNumberFormat="1" applyFont="1" applyFill="1" applyBorder="1" applyAlignment="1" applyProtection="1">
      <alignment horizontal="left" shrinkToFit="1"/>
      <protection locked="0"/>
    </xf>
    <xf numFmtId="0" fontId="33" fillId="0" borderId="3" xfId="0" applyFont="1" applyFill="1" applyBorder="1" applyAlignment="1">
      <alignment shrinkToFit="1"/>
    </xf>
    <xf numFmtId="0" fontId="34" fillId="0" borderId="3" xfId="5" applyNumberFormat="1" applyFont="1" applyFill="1" applyBorder="1" applyAlignment="1" applyProtection="1">
      <alignment horizontal="left" shrinkToFit="1"/>
      <protection locked="0"/>
    </xf>
    <xf numFmtId="0" fontId="34" fillId="0" borderId="3" xfId="3" applyFont="1" applyFill="1" applyBorder="1" applyAlignment="1" applyProtection="1">
      <protection locked="0"/>
    </xf>
    <xf numFmtId="2" fontId="0" fillId="0" borderId="3" xfId="0" applyNumberFormat="1" applyBorder="1" applyAlignment="1"/>
    <xf numFmtId="0" fontId="9" fillId="0" borderId="59" xfId="3" applyFont="1" applyFill="1" applyBorder="1" applyAlignment="1" applyProtection="1">
      <alignment horizontal="left" shrinkToFit="1"/>
      <protection locked="0"/>
    </xf>
    <xf numFmtId="177" fontId="10" fillId="0" borderId="1" xfId="5" applyNumberFormat="1" applyFont="1" applyBorder="1" applyAlignment="1" applyProtection="1">
      <protection locked="0"/>
    </xf>
    <xf numFmtId="178" fontId="10" fillId="0" borderId="0" xfId="5" applyNumberFormat="1" applyFont="1">
      <alignment vertical="center"/>
    </xf>
    <xf numFmtId="0" fontId="14" fillId="9" borderId="21" xfId="5" applyNumberFormat="1" applyFont="1" applyFill="1" applyBorder="1" applyAlignment="1">
      <alignment shrinkToFit="1"/>
    </xf>
    <xf numFmtId="0" fontId="14" fillId="9" borderId="25" xfId="5" applyNumberFormat="1" applyFont="1" applyFill="1" applyBorder="1" applyAlignment="1">
      <alignment shrinkToFit="1"/>
    </xf>
    <xf numFmtId="0" fontId="11" fillId="0" borderId="2" xfId="5" applyNumberFormat="1" applyFont="1" applyBorder="1" applyAlignment="1">
      <alignment shrinkToFit="1"/>
    </xf>
    <xf numFmtId="0" fontId="11" fillId="0" borderId="3" xfId="5" applyNumberFormat="1" applyFont="1" applyBorder="1" applyAlignment="1">
      <alignment shrinkToFit="1"/>
    </xf>
    <xf numFmtId="0" fontId="14" fillId="8" borderId="21" xfId="5" applyNumberFormat="1" applyFont="1" applyFill="1" applyBorder="1" applyAlignment="1">
      <alignment shrinkToFit="1"/>
    </xf>
    <xf numFmtId="0" fontId="14" fillId="8" borderId="25" xfId="5" applyNumberFormat="1" applyFont="1" applyFill="1" applyBorder="1" applyAlignment="1">
      <alignment shrinkToFit="1"/>
    </xf>
    <xf numFmtId="0" fontId="9" fillId="0" borderId="0" xfId="5" applyNumberFormat="1" applyFont="1" applyBorder="1" applyAlignment="1">
      <alignment horizontal="right" wrapText="1"/>
    </xf>
    <xf numFmtId="0" fontId="9" fillId="0" borderId="21" xfId="3" applyFont="1" applyFill="1" applyBorder="1" applyAlignment="1" applyProtection="1">
      <alignment horizontal="left" shrinkToFit="1"/>
      <protection locked="0"/>
    </xf>
    <xf numFmtId="0" fontId="9" fillId="0" borderId="4" xfId="5" applyNumberFormat="1" applyFont="1" applyBorder="1" applyAlignment="1" applyProtection="1">
      <alignment horizontal="left" wrapText="1"/>
      <protection locked="0"/>
    </xf>
    <xf numFmtId="0" fontId="11" fillId="0" borderId="0" xfId="5" applyNumberFormat="1" applyFont="1" applyBorder="1" applyAlignment="1">
      <alignment horizontal="left" wrapText="1"/>
    </xf>
    <xf numFmtId="0" fontId="10" fillId="0" borderId="1" xfId="5" applyFont="1" applyFill="1" applyBorder="1" applyAlignment="1"/>
    <xf numFmtId="0" fontId="11" fillId="0" borderId="0" xfId="5" applyNumberFormat="1" applyFont="1" applyBorder="1" applyAlignment="1">
      <alignment horizontal="left" shrinkToFit="1"/>
    </xf>
    <xf numFmtId="0" fontId="9" fillId="0" borderId="0" xfId="5" applyNumberFormat="1" applyFont="1" applyBorder="1" applyAlignment="1">
      <alignment horizontal="left" wrapText="1"/>
    </xf>
    <xf numFmtId="0" fontId="13" fillId="0" borderId="0" xfId="5" applyNumberFormat="1" applyFont="1" applyBorder="1" applyAlignment="1">
      <alignment horizontal="center" shrinkToFit="1"/>
    </xf>
    <xf numFmtId="0" fontId="10" fillId="0" borderId="1" xfId="5" applyFont="1" applyFill="1" applyBorder="1" applyAlignment="1">
      <alignment horizontal="center" shrinkToFit="1"/>
    </xf>
    <xf numFmtId="0" fontId="10" fillId="0" borderId="4" xfId="3" applyFont="1" applyBorder="1" applyAlignment="1" applyProtection="1">
      <protection locked="0"/>
    </xf>
    <xf numFmtId="0" fontId="9" fillId="0" borderId="8" xfId="5" applyFont="1" applyFill="1" applyBorder="1" applyAlignment="1">
      <alignment horizontal="left"/>
    </xf>
    <xf numFmtId="0" fontId="9" fillId="0" borderId="8" xfId="5" applyFont="1" applyFill="1" applyBorder="1" applyAlignment="1"/>
    <xf numFmtId="0" fontId="14" fillId="9" borderId="2" xfId="5" applyNumberFormat="1" applyFont="1" applyFill="1" applyBorder="1" applyAlignment="1">
      <alignment shrinkToFit="1"/>
    </xf>
    <xf numFmtId="0" fontId="14" fillId="9" borderId="4" xfId="5" applyNumberFormat="1" applyFont="1" applyFill="1" applyBorder="1" applyAlignment="1">
      <alignment shrinkToFit="1"/>
    </xf>
    <xf numFmtId="0" fontId="13" fillId="3" borderId="2" xfId="5" applyNumberFormat="1" applyFont="1" applyFill="1" applyBorder="1" applyAlignment="1">
      <alignment shrinkToFit="1"/>
    </xf>
    <xf numFmtId="0" fontId="13" fillId="3" borderId="4" xfId="5" applyNumberFormat="1" applyFont="1" applyFill="1" applyBorder="1" applyAlignment="1">
      <alignment shrinkToFit="1"/>
    </xf>
    <xf numFmtId="0" fontId="11" fillId="16" borderId="57" xfId="3" applyFont="1" applyFill="1" applyBorder="1" applyAlignment="1" applyProtection="1">
      <alignment horizontal="left" shrinkToFit="1"/>
      <protection locked="0"/>
    </xf>
    <xf numFmtId="0" fontId="11" fillId="16" borderId="3" xfId="5" applyNumberFormat="1" applyFont="1" applyFill="1" applyBorder="1" applyAlignment="1" applyProtection="1">
      <alignment horizontal="center" wrapText="1"/>
      <protection locked="0"/>
    </xf>
    <xf numFmtId="0" fontId="16" fillId="16" borderId="3" xfId="3" applyFont="1" applyFill="1" applyBorder="1" applyAlignment="1" applyProtection="1">
      <protection locked="0"/>
    </xf>
    <xf numFmtId="0" fontId="16" fillId="16" borderId="3" xfId="5" applyNumberFormat="1" applyFont="1" applyFill="1" applyBorder="1" applyAlignment="1" applyProtection="1">
      <alignment horizontal="center" shrinkToFit="1"/>
      <protection locked="0"/>
    </xf>
    <xf numFmtId="0" fontId="18" fillId="16" borderId="21" xfId="5" applyFont="1" applyFill="1" applyBorder="1" applyAlignment="1"/>
    <xf numFmtId="0" fontId="18" fillId="16" borderId="29" xfId="5" applyFont="1" applyFill="1" applyBorder="1" applyAlignment="1"/>
    <xf numFmtId="0" fontId="18" fillId="16" borderId="25" xfId="5" applyFont="1" applyFill="1" applyBorder="1" applyAlignment="1"/>
    <xf numFmtId="177" fontId="18" fillId="16" borderId="4" xfId="5" applyNumberFormat="1" applyFont="1" applyFill="1" applyBorder="1" applyAlignment="1" applyProtection="1">
      <protection locked="0"/>
    </xf>
    <xf numFmtId="0" fontId="17" fillId="16" borderId="0" xfId="5" applyNumberFormat="1" applyFont="1" applyFill="1" applyBorder="1" applyProtection="1">
      <alignment vertical="center"/>
      <protection locked="0"/>
    </xf>
    <xf numFmtId="0" fontId="9" fillId="16" borderId="5" xfId="5" applyFont="1" applyFill="1" applyBorder="1" applyAlignment="1">
      <alignment horizontal="left"/>
    </xf>
    <xf numFmtId="0" fontId="10" fillId="16" borderId="1" xfId="3" applyFont="1" applyFill="1" applyBorder="1" applyProtection="1">
      <protection locked="0"/>
    </xf>
    <xf numFmtId="0" fontId="9" fillId="16" borderId="3" xfId="3" applyFont="1" applyFill="1" applyBorder="1" applyAlignment="1" applyProtection="1">
      <protection locked="0"/>
    </xf>
    <xf numFmtId="4" fontId="9" fillId="16" borderId="21" xfId="5" applyNumberFormat="1" applyFont="1" applyFill="1" applyBorder="1" applyAlignment="1">
      <alignment horizontal="right"/>
    </xf>
    <xf numFmtId="4" fontId="9" fillId="16" borderId="29" xfId="5" applyNumberFormat="1" applyFont="1" applyFill="1" applyBorder="1" applyAlignment="1">
      <alignment horizontal="right"/>
    </xf>
    <xf numFmtId="4" fontId="9" fillId="16" borderId="25" xfId="5" applyNumberFormat="1" applyFont="1" applyFill="1" applyBorder="1" applyAlignment="1">
      <alignment horizontal="right"/>
    </xf>
    <xf numFmtId="177" fontId="10" fillId="16" borderId="4" xfId="5" applyNumberFormat="1" applyFont="1" applyFill="1" applyBorder="1" applyAlignment="1" applyProtection="1">
      <protection locked="0"/>
    </xf>
    <xf numFmtId="0" fontId="10" fillId="16" borderId="0" xfId="5" applyNumberFormat="1" applyFont="1" applyFill="1" applyBorder="1" applyProtection="1">
      <alignment vertical="center"/>
      <protection locked="0"/>
    </xf>
    <xf numFmtId="0" fontId="34" fillId="0" borderId="26" xfId="5" applyNumberFormat="1" applyFont="1" applyFill="1" applyBorder="1" applyAlignment="1" applyProtection="1">
      <alignment horizontal="left" shrinkToFit="1"/>
      <protection locked="0"/>
    </xf>
    <xf numFmtId="0" fontId="13" fillId="17" borderId="25" xfId="5" applyNumberFormat="1" applyFont="1" applyFill="1" applyBorder="1" applyAlignment="1">
      <alignment horizontal="left"/>
    </xf>
    <xf numFmtId="0" fontId="9" fillId="0" borderId="2" xfId="5" applyNumberFormat="1" applyFont="1" applyFill="1" applyBorder="1" applyAlignment="1">
      <alignment horizontal="center" shrinkToFit="1"/>
    </xf>
    <xf numFmtId="0" fontId="9" fillId="0" borderId="21" xfId="5" applyNumberFormat="1" applyFont="1" applyBorder="1" applyAlignment="1">
      <alignment horizontal="right" wrapText="1"/>
    </xf>
    <xf numFmtId="2" fontId="0" fillId="0" borderId="30" xfId="0" applyNumberFormat="1" applyBorder="1" applyAlignment="1"/>
    <xf numFmtId="2" fontId="0" fillId="0" borderId="26" xfId="0" applyNumberFormat="1" applyBorder="1" applyAlignment="1"/>
    <xf numFmtId="177" fontId="10" fillId="0" borderId="7" xfId="5" applyNumberFormat="1" applyFont="1" applyBorder="1" applyAlignment="1"/>
    <xf numFmtId="0" fontId="13" fillId="6" borderId="2" xfId="5" applyNumberFormat="1" applyFont="1" applyFill="1" applyBorder="1" applyAlignment="1">
      <alignment shrinkToFit="1"/>
    </xf>
    <xf numFmtId="0" fontId="13" fillId="6" borderId="4" xfId="5" applyNumberFormat="1" applyFont="1" applyFill="1" applyBorder="1" applyAlignment="1">
      <alignment shrinkToFit="1"/>
    </xf>
    <xf numFmtId="0" fontId="21" fillId="5" borderId="2" xfId="5" applyNumberFormat="1" applyFont="1" applyFill="1" applyBorder="1" applyAlignment="1">
      <alignment shrinkToFit="1"/>
    </xf>
    <xf numFmtId="0" fontId="21" fillId="5" borderId="4" xfId="5" applyNumberFormat="1" applyFont="1" applyFill="1" applyBorder="1" applyAlignment="1">
      <alignment shrinkToFit="1"/>
    </xf>
    <xf numFmtId="0" fontId="14" fillId="7" borderId="2" xfId="5" applyNumberFormat="1" applyFont="1" applyFill="1" applyBorder="1" applyAlignment="1">
      <alignment shrinkToFit="1"/>
    </xf>
    <xf numFmtId="0" fontId="14" fillId="7" borderId="4" xfId="5" applyNumberFormat="1" applyFont="1" applyFill="1" applyBorder="1" applyAlignment="1">
      <alignment shrinkToFit="1"/>
    </xf>
    <xf numFmtId="0" fontId="13" fillId="2" borderId="19" xfId="5" applyNumberFormat="1" applyFont="1" applyFill="1" applyBorder="1" applyAlignment="1">
      <alignment vertical="center" shrinkToFit="1"/>
    </xf>
    <xf numFmtId="0" fontId="13" fillId="2" borderId="26" xfId="5" applyNumberFormat="1" applyFont="1" applyFill="1" applyBorder="1" applyAlignment="1">
      <alignment vertical="center"/>
    </xf>
    <xf numFmtId="0" fontId="9" fillId="17" borderId="2" xfId="3" applyFont="1" applyFill="1" applyBorder="1" applyAlignment="1" applyProtection="1">
      <alignment shrinkToFit="1"/>
      <protection locked="0"/>
    </xf>
    <xf numFmtId="0" fontId="9" fillId="17" borderId="4" xfId="3" applyFont="1" applyFill="1" applyBorder="1" applyAlignment="1" applyProtection="1">
      <alignment shrinkToFit="1"/>
      <protection locked="0"/>
    </xf>
    <xf numFmtId="0" fontId="53" fillId="17" borderId="2" xfId="0" applyFont="1" applyFill="1" applyBorder="1" applyAlignment="1">
      <alignment shrinkToFit="1"/>
    </xf>
    <xf numFmtId="0" fontId="53" fillId="17" borderId="4" xfId="0" applyFont="1" applyFill="1" applyBorder="1" applyAlignment="1">
      <alignment shrinkToFit="1"/>
    </xf>
    <xf numFmtId="0" fontId="11" fillId="0" borderId="0" xfId="5" applyNumberFormat="1" applyFont="1" applyBorder="1" applyAlignment="1">
      <alignment wrapText="1"/>
    </xf>
    <xf numFmtId="0" fontId="11" fillId="0" borderId="0" xfId="5" applyNumberFormat="1" applyFont="1" applyBorder="1" applyAlignment="1">
      <alignment shrinkToFit="1"/>
    </xf>
    <xf numFmtId="0" fontId="14" fillId="8" borderId="2" xfId="5" applyNumberFormat="1" applyFont="1" applyFill="1" applyBorder="1" applyAlignment="1">
      <alignment shrinkToFit="1"/>
    </xf>
    <xf numFmtId="0" fontId="14" fillId="8" borderId="4" xfId="5" applyNumberFormat="1" applyFont="1" applyFill="1" applyBorder="1" applyAlignment="1">
      <alignment shrinkToFit="1"/>
    </xf>
    <xf numFmtId="0" fontId="13" fillId="17" borderId="2" xfId="3" applyFont="1" applyFill="1" applyBorder="1" applyAlignment="1" applyProtection="1">
      <alignment shrinkToFit="1"/>
      <protection locked="0"/>
    </xf>
    <xf numFmtId="0" fontId="13" fillId="17" borderId="4" xfId="3" applyFont="1" applyFill="1" applyBorder="1" applyAlignment="1" applyProtection="1">
      <alignment shrinkToFit="1"/>
      <protection locked="0"/>
    </xf>
    <xf numFmtId="0" fontId="9" fillId="0" borderId="21" xfId="3" applyFont="1" applyFill="1" applyBorder="1" applyAlignment="1" applyProtection="1">
      <alignment shrinkToFit="1"/>
      <protection locked="0"/>
    </xf>
    <xf numFmtId="0" fontId="9" fillId="0" borderId="4" xfId="5" applyNumberFormat="1" applyFont="1" applyBorder="1" applyAlignment="1" applyProtection="1">
      <alignment wrapText="1"/>
      <protection locked="0"/>
    </xf>
    <xf numFmtId="0" fontId="11" fillId="0" borderId="31" xfId="5" applyNumberFormat="1" applyFont="1" applyBorder="1" applyAlignment="1">
      <alignment shrinkToFit="1"/>
    </xf>
    <xf numFmtId="0" fontId="10" fillId="16" borderId="3" xfId="3" applyFont="1" applyFill="1" applyBorder="1" applyAlignment="1" applyProtection="1">
      <alignment shrinkToFit="1"/>
      <protection locked="0"/>
    </xf>
    <xf numFmtId="0" fontId="9" fillId="0" borderId="33" xfId="5" applyFont="1" applyFill="1" applyBorder="1" applyAlignment="1"/>
    <xf numFmtId="0" fontId="10" fillId="0" borderId="31" xfId="3" applyFont="1" applyBorder="1" applyAlignment="1" applyProtection="1">
      <protection locked="0"/>
    </xf>
    <xf numFmtId="0" fontId="11" fillId="0" borderId="37" xfId="5" applyNumberFormat="1" applyFont="1" applyBorder="1" applyAlignment="1">
      <alignment shrinkToFit="1"/>
    </xf>
    <xf numFmtId="0" fontId="11" fillId="0" borderId="38" xfId="5" applyNumberFormat="1" applyFont="1" applyBorder="1" applyAlignment="1">
      <alignment shrinkToFit="1"/>
    </xf>
    <xf numFmtId="0" fontId="36" fillId="15" borderId="60" xfId="0" applyFont="1" applyFill="1" applyBorder="1" applyAlignment="1">
      <alignment horizontal="left" vertical="top" wrapText="1"/>
    </xf>
    <xf numFmtId="2" fontId="47" fillId="15" borderId="60" xfId="0" applyNumberFormat="1" applyFont="1" applyFill="1" applyBorder="1" applyAlignment="1">
      <alignment horizontal="right" vertical="top" shrinkToFit="1"/>
    </xf>
    <xf numFmtId="0" fontId="48" fillId="15" borderId="60" xfId="0" applyFont="1" applyFill="1" applyBorder="1" applyAlignment="1">
      <alignment horizontal="right" vertical="top" wrapText="1"/>
    </xf>
    <xf numFmtId="2" fontId="41" fillId="15" borderId="60" xfId="0" applyNumberFormat="1" applyFont="1" applyFill="1" applyBorder="1" applyAlignment="1">
      <alignment horizontal="right" vertical="top" shrinkToFit="1"/>
    </xf>
    <xf numFmtId="2" fontId="48" fillId="15" borderId="60" xfId="0" applyNumberFormat="1" applyFont="1" applyFill="1" applyBorder="1" applyAlignment="1">
      <alignment horizontal="right" vertical="top" shrinkToFit="1"/>
    </xf>
    <xf numFmtId="177" fontId="47" fillId="15" borderId="0" xfId="0" applyNumberFormat="1" applyFont="1" applyFill="1" applyBorder="1" applyAlignment="1">
      <alignment horizontal="right" vertical="top" shrinkToFit="1"/>
    </xf>
    <xf numFmtId="9" fontId="37" fillId="15" borderId="0" xfId="12" applyFont="1" applyFill="1" applyBorder="1" applyAlignment="1">
      <alignment horizontal="right" vertical="top"/>
    </xf>
    <xf numFmtId="0" fontId="0" fillId="15" borderId="0" xfId="0" applyFill="1" applyBorder="1" applyAlignment="1">
      <alignment horizontal="left" vertical="top"/>
    </xf>
    <xf numFmtId="0" fontId="36" fillId="16" borderId="60" xfId="0" applyFont="1" applyFill="1" applyBorder="1" applyAlignment="1">
      <alignment horizontal="left" vertical="top" wrapText="1"/>
    </xf>
    <xf numFmtId="2" fontId="47" fillId="16" borderId="60" xfId="0" applyNumberFormat="1" applyFont="1" applyFill="1" applyBorder="1" applyAlignment="1">
      <alignment horizontal="right" vertical="top" shrinkToFit="1"/>
    </xf>
    <xf numFmtId="0" fontId="48" fillId="16" borderId="60" xfId="0" applyFont="1" applyFill="1" applyBorder="1" applyAlignment="1">
      <alignment horizontal="right" vertical="top" wrapText="1"/>
    </xf>
    <xf numFmtId="2" fontId="41" fillId="16" borderId="60" xfId="0" applyNumberFormat="1" applyFont="1" applyFill="1" applyBorder="1" applyAlignment="1">
      <alignment horizontal="right" vertical="top" shrinkToFit="1"/>
    </xf>
    <xf numFmtId="2" fontId="48" fillId="16" borderId="60" xfId="0" applyNumberFormat="1" applyFont="1" applyFill="1" applyBorder="1" applyAlignment="1">
      <alignment horizontal="right" vertical="top" shrinkToFit="1"/>
    </xf>
    <xf numFmtId="177" fontId="47" fillId="16" borderId="0" xfId="0" applyNumberFormat="1" applyFont="1" applyFill="1" applyBorder="1" applyAlignment="1">
      <alignment horizontal="right" vertical="top" shrinkToFit="1"/>
    </xf>
    <xf numFmtId="9" fontId="37" fillId="16" borderId="0" xfId="12" applyFont="1" applyFill="1" applyBorder="1" applyAlignment="1">
      <alignment horizontal="right" vertical="top"/>
    </xf>
    <xf numFmtId="0" fontId="0" fillId="16" borderId="0" xfId="0" applyFill="1" applyBorder="1" applyAlignment="1">
      <alignment horizontal="left" vertical="top"/>
    </xf>
    <xf numFmtId="0" fontId="11" fillId="16" borderId="2" xfId="5" applyFont="1" applyFill="1" applyBorder="1" applyAlignment="1"/>
    <xf numFmtId="0" fontId="11" fillId="0" borderId="2" xfId="5" applyNumberFormat="1" applyFont="1" applyBorder="1" applyAlignment="1"/>
    <xf numFmtId="0" fontId="11" fillId="0" borderId="33" xfId="5" applyNumberFormat="1" applyFont="1" applyBorder="1" applyAlignment="1"/>
    <xf numFmtId="2" fontId="18" fillId="16" borderId="29" xfId="5" applyNumberFormat="1" applyFont="1" applyFill="1" applyBorder="1" applyAlignment="1"/>
    <xf numFmtId="2" fontId="0" fillId="16" borderId="21" xfId="0" applyNumberFormat="1" applyFill="1" applyBorder="1" applyAlignment="1"/>
    <xf numFmtId="2" fontId="0" fillId="16" borderId="29" xfId="0" applyNumberFormat="1" applyFill="1" applyBorder="1" applyAlignment="1"/>
    <xf numFmtId="2" fontId="0" fillId="16" borderId="25" xfId="0" applyNumberFormat="1" applyFill="1" applyBorder="1" applyAlignment="1"/>
    <xf numFmtId="177" fontId="10" fillId="16" borderId="7" xfId="5" applyNumberFormat="1" applyFont="1" applyFill="1" applyBorder="1" applyAlignment="1" applyProtection="1">
      <protection locked="0"/>
    </xf>
    <xf numFmtId="0" fontId="0" fillId="16" borderId="0" xfId="0" applyFill="1" applyAlignment="1"/>
    <xf numFmtId="0" fontId="10" fillId="0" borderId="28" xfId="5" applyNumberFormat="1" applyFont="1" applyBorder="1" applyAlignment="1" applyProtection="1">
      <protection locked="0"/>
    </xf>
    <xf numFmtId="0" fontId="10" fillId="0" borderId="22" xfId="5" applyFont="1" applyBorder="1" applyAlignment="1"/>
    <xf numFmtId="0" fontId="10" fillId="0" borderId="35" xfId="5" applyFont="1" applyBorder="1" applyAlignment="1"/>
    <xf numFmtId="0" fontId="10" fillId="0" borderId="28" xfId="5" applyFont="1" applyBorder="1" applyAlignment="1"/>
    <xf numFmtId="177" fontId="10" fillId="0" borderId="9" xfId="5" applyNumberFormat="1" applyFont="1" applyBorder="1" applyAlignment="1" applyProtection="1">
      <protection locked="0"/>
    </xf>
    <xf numFmtId="0" fontId="13" fillId="2" borderId="0" xfId="5" applyNumberFormat="1" applyFont="1" applyFill="1" applyBorder="1" applyAlignment="1">
      <alignment vertical="center" shrinkToFit="1"/>
    </xf>
    <xf numFmtId="0" fontId="13" fillId="2" borderId="0" xfId="5" applyNumberFormat="1" applyFont="1" applyFill="1" applyBorder="1" applyAlignment="1">
      <alignment vertical="center"/>
    </xf>
    <xf numFmtId="177" fontId="10" fillId="0" borderId="1" xfId="5" applyNumberFormat="1" applyFont="1" applyBorder="1" applyAlignment="1">
      <alignment horizontal="center"/>
    </xf>
    <xf numFmtId="0" fontId="9" fillId="0" borderId="0" xfId="5" applyNumberFormat="1" applyFont="1" applyBorder="1" applyAlignment="1" applyProtection="1">
      <alignment horizontal="center" shrinkToFit="1"/>
      <protection locked="0"/>
    </xf>
    <xf numFmtId="0" fontId="10" fillId="0" borderId="0" xfId="5" applyFont="1" applyBorder="1" applyAlignment="1"/>
    <xf numFmtId="0" fontId="9" fillId="0" borderId="0" xfId="5" applyNumberFormat="1" applyFont="1" applyBorder="1" applyAlignment="1">
      <alignment horizontal="right" wrapText="1"/>
    </xf>
    <xf numFmtId="0" fontId="10" fillId="0" borderId="1" xfId="5" applyFont="1" applyFill="1" applyBorder="1" applyAlignment="1"/>
    <xf numFmtId="2" fontId="10" fillId="0" borderId="0" xfId="5" applyNumberFormat="1" applyFont="1" applyFill="1" applyBorder="1" applyAlignment="1"/>
    <xf numFmtId="0" fontId="58" fillId="0" borderId="0" xfId="0" applyFont="1" applyAlignment="1">
      <alignment vertical="center" shrinkToFit="1"/>
    </xf>
    <xf numFmtId="0" fontId="11" fillId="2" borderId="7" xfId="5" applyNumberFormat="1" applyFont="1" applyFill="1" applyBorder="1" applyAlignment="1">
      <alignment vertical="center" shrinkToFit="1"/>
    </xf>
    <xf numFmtId="0" fontId="59" fillId="0" borderId="7" xfId="0" applyFont="1" applyBorder="1" applyAlignment="1">
      <alignment vertical="center" shrinkToFit="1"/>
    </xf>
    <xf numFmtId="2" fontId="59" fillId="0" borderId="7" xfId="0" applyNumberFormat="1" applyFont="1" applyBorder="1" applyAlignment="1">
      <alignment vertical="center" shrinkToFit="1"/>
    </xf>
    <xf numFmtId="177" fontId="61" fillId="0" borderId="7" xfId="0" applyNumberFormat="1" applyFont="1" applyBorder="1" applyAlignment="1">
      <alignment vertical="center" shrinkToFit="1"/>
    </xf>
    <xf numFmtId="177" fontId="59" fillId="0" borderId="7" xfId="0" applyNumberFormat="1" applyFont="1" applyBorder="1" applyAlignment="1">
      <alignment vertical="center" shrinkToFit="1"/>
    </xf>
    <xf numFmtId="0" fontId="59" fillId="0" borderId="0" xfId="0" applyFont="1" applyAlignment="1">
      <alignment vertical="center" shrinkToFit="1"/>
    </xf>
    <xf numFmtId="2" fontId="59" fillId="0" borderId="0" xfId="0" applyNumberFormat="1" applyFont="1" applyAlignment="1">
      <alignment vertical="center" shrinkToFit="1"/>
    </xf>
    <xf numFmtId="177" fontId="59" fillId="0" borderId="0" xfId="0" applyNumberFormat="1" applyFont="1" applyAlignment="1">
      <alignment vertical="center" shrinkToFit="1"/>
    </xf>
    <xf numFmtId="177" fontId="17" fillId="0" borderId="7" xfId="5" applyNumberFormat="1" applyFont="1" applyBorder="1" applyAlignment="1">
      <alignment horizontal="center" shrinkToFit="1"/>
    </xf>
    <xf numFmtId="0" fontId="17" fillId="0" borderId="0" xfId="5" applyNumberFormat="1" applyFont="1" applyBorder="1" applyAlignment="1">
      <alignment shrinkToFit="1"/>
    </xf>
    <xf numFmtId="0" fontId="11" fillId="2" borderId="7" xfId="0" applyNumberFormat="1" applyFont="1" applyFill="1" applyBorder="1" applyAlignment="1">
      <alignment horizontal="right" vertical="center" shrinkToFit="1"/>
    </xf>
    <xf numFmtId="0" fontId="11" fillId="2" borderId="7" xfId="0" applyNumberFormat="1" applyFont="1" applyFill="1" applyBorder="1" applyAlignment="1">
      <alignment horizontal="center" vertical="center" shrinkToFit="1"/>
    </xf>
    <xf numFmtId="177" fontId="11" fillId="2" borderId="7" xfId="5" applyNumberFormat="1" applyFont="1" applyFill="1" applyBorder="1" applyAlignment="1">
      <alignment horizontal="center" shrinkToFit="1"/>
    </xf>
    <xf numFmtId="0" fontId="59" fillId="0" borderId="1" xfId="0" applyFont="1" applyBorder="1" applyAlignment="1">
      <alignment vertical="center" shrinkToFit="1"/>
    </xf>
    <xf numFmtId="177" fontId="59" fillId="0" borderId="1" xfId="0" applyNumberFormat="1" applyFont="1" applyBorder="1" applyAlignment="1">
      <alignment vertical="center" shrinkToFit="1"/>
    </xf>
    <xf numFmtId="0" fontId="59" fillId="0" borderId="0" xfId="0" applyFont="1" applyBorder="1" applyAlignment="1">
      <alignment vertical="center" shrinkToFit="1"/>
    </xf>
    <xf numFmtId="0" fontId="58" fillId="0" borderId="1" xfId="0" applyFont="1" applyBorder="1" applyAlignment="1">
      <alignment vertical="center" shrinkToFit="1"/>
    </xf>
    <xf numFmtId="2" fontId="10" fillId="0" borderId="0" xfId="5" applyNumberFormat="1" applyFont="1">
      <alignment vertical="center"/>
    </xf>
    <xf numFmtId="0" fontId="11" fillId="16" borderId="7" xfId="3" applyFont="1" applyFill="1" applyBorder="1" applyAlignment="1" applyProtection="1">
      <alignment horizontal="left" shrinkToFit="1"/>
      <protection locked="0"/>
    </xf>
    <xf numFmtId="0" fontId="11" fillId="16" borderId="7" xfId="5" applyFont="1" applyFill="1" applyBorder="1" applyAlignment="1">
      <alignment shrinkToFit="1"/>
    </xf>
    <xf numFmtId="2" fontId="17" fillId="0" borderId="0" xfId="5" applyNumberFormat="1" applyFont="1" applyBorder="1" applyAlignment="1">
      <alignment shrinkToFit="1"/>
    </xf>
    <xf numFmtId="177" fontId="57" fillId="0" borderId="7" xfId="0" applyNumberFormat="1" applyFont="1" applyBorder="1" applyAlignment="1">
      <alignment vertical="center" shrinkToFit="1"/>
    </xf>
    <xf numFmtId="0" fontId="33" fillId="0" borderId="2" xfId="0" applyFont="1" applyFill="1" applyBorder="1" applyAlignment="1">
      <alignment shrinkToFit="1"/>
    </xf>
    <xf numFmtId="0" fontId="33" fillId="0" borderId="4" xfId="7" applyFont="1" applyFill="1" applyBorder="1" applyAlignment="1">
      <alignment shrinkToFit="1"/>
    </xf>
    <xf numFmtId="0" fontId="62" fillId="0" borderId="0" xfId="0" applyFont="1" applyAlignment="1">
      <alignment vertical="center"/>
    </xf>
    <xf numFmtId="0" fontId="63" fillId="0" borderId="1" xfId="0" applyFont="1" applyBorder="1" applyAlignment="1">
      <alignment vertical="center"/>
    </xf>
    <xf numFmtId="0" fontId="62" fillId="0" borderId="1" xfId="0" applyFont="1" applyBorder="1" applyAlignment="1">
      <alignment vertical="center"/>
    </xf>
    <xf numFmtId="0" fontId="64" fillId="2" borderId="7" xfId="5" applyNumberFormat="1" applyFont="1" applyFill="1" applyBorder="1" applyAlignment="1">
      <alignment vertical="center"/>
    </xf>
    <xf numFmtId="0" fontId="63" fillId="0" borderId="0" xfId="0" applyFont="1" applyAlignment="1">
      <alignment vertical="center"/>
    </xf>
    <xf numFmtId="2" fontId="59" fillId="0" borderId="0" xfId="0" applyNumberFormat="1" applyFont="1" applyBorder="1" applyAlignment="1">
      <alignment vertical="center" shrinkToFit="1"/>
    </xf>
    <xf numFmtId="177" fontId="59" fillId="0" borderId="0" xfId="0" applyNumberFormat="1" applyFont="1" applyBorder="1" applyAlignment="1">
      <alignment vertical="center" shrinkToFit="1"/>
    </xf>
    <xf numFmtId="0" fontId="65" fillId="0" borderId="0" xfId="0" applyFont="1" applyAlignment="1">
      <alignment vertical="center"/>
    </xf>
    <xf numFmtId="0" fontId="59" fillId="0" borderId="0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14" fontId="59" fillId="0" borderId="0" xfId="0" applyNumberFormat="1" applyFont="1" applyAlignment="1">
      <alignment horizontal="right" vertical="center" shrinkToFit="1"/>
    </xf>
    <xf numFmtId="0" fontId="59" fillId="0" borderId="0" xfId="0" applyFont="1" applyAlignment="1">
      <alignment horizontal="right" vertical="center" shrinkToFit="1"/>
    </xf>
    <xf numFmtId="0" fontId="13" fillId="9" borderId="25" xfId="5" applyNumberFormat="1" applyFont="1" applyFill="1" applyBorder="1" applyAlignment="1">
      <alignment horizontal="left"/>
    </xf>
    <xf numFmtId="0" fontId="9" fillId="0" borderId="0" xfId="3" applyFont="1" applyFill="1" applyBorder="1" applyAlignment="1" applyProtection="1">
      <protection locked="0"/>
    </xf>
    <xf numFmtId="178" fontId="18" fillId="0" borderId="0" xfId="5" applyNumberFormat="1" applyFont="1" applyBorder="1" applyAlignment="1"/>
    <xf numFmtId="177" fontId="18" fillId="0" borderId="0" xfId="5" applyNumberFormat="1" applyFont="1" applyBorder="1" applyAlignment="1" applyProtection="1">
      <protection locked="0"/>
    </xf>
    <xf numFmtId="0" fontId="11" fillId="0" borderId="37" xfId="5" applyNumberFormat="1" applyFont="1" applyBorder="1" applyAlignment="1"/>
    <xf numFmtId="0" fontId="10" fillId="0" borderId="77" xfId="5" applyFont="1" applyBorder="1">
      <alignment vertical="center"/>
    </xf>
    <xf numFmtId="177" fontId="10" fillId="0" borderId="77" xfId="5" applyNumberFormat="1" applyFont="1" applyBorder="1">
      <alignment vertical="center"/>
    </xf>
    <xf numFmtId="178" fontId="10" fillId="0" borderId="77" xfId="5" applyNumberFormat="1" applyFont="1" applyBorder="1">
      <alignment vertical="center"/>
    </xf>
    <xf numFmtId="0" fontId="10" fillId="0" borderId="78" xfId="5" applyFont="1" applyBorder="1" applyAlignment="1">
      <alignment horizontal="left" vertical="center" shrinkToFit="1"/>
    </xf>
    <xf numFmtId="0" fontId="10" fillId="0" borderId="78" xfId="5" applyFont="1" applyBorder="1" applyAlignment="1">
      <alignment horizontal="left" vertical="center"/>
    </xf>
    <xf numFmtId="0" fontId="10" fillId="0" borderId="3" xfId="5" applyFont="1" applyBorder="1">
      <alignment vertical="center"/>
    </xf>
    <xf numFmtId="0" fontId="10" fillId="0" borderId="4" xfId="5" applyFont="1" applyBorder="1" applyAlignment="1">
      <alignment horizontal="center" vertical="center" shrinkToFit="1"/>
    </xf>
    <xf numFmtId="10" fontId="10" fillId="0" borderId="77" xfId="5" applyNumberFormat="1" applyFont="1" applyBorder="1">
      <alignment vertical="center"/>
    </xf>
    <xf numFmtId="179" fontId="10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0" fillId="0" borderId="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4" fontId="25" fillId="0" borderId="23" xfId="2" applyNumberFormat="1" applyFont="1" applyFill="1" applyBorder="1" applyAlignment="1">
      <alignment wrapText="1"/>
    </xf>
    <xf numFmtId="4" fontId="25" fillId="0" borderId="4" xfId="2" applyNumberFormat="1" applyFont="1" applyFill="1" applyBorder="1" applyAlignment="1">
      <alignment wrapText="1"/>
    </xf>
    <xf numFmtId="4" fontId="25" fillId="0" borderId="2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11" xfId="2" applyNumberFormat="1" applyFont="1" applyFill="1" applyBorder="1" applyAlignment="1">
      <alignment wrapText="1"/>
    </xf>
    <xf numFmtId="4" fontId="25" fillId="0" borderId="44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6" xfId="2" applyNumberFormat="1" applyFont="1" applyFill="1" applyBorder="1" applyAlignment="1">
      <alignment wrapText="1"/>
    </xf>
    <xf numFmtId="4" fontId="25" fillId="0" borderId="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11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4" fontId="25" fillId="0" borderId="9" xfId="2" applyNumberFormat="1" applyFont="1" applyFill="1" applyBorder="1" applyAlignment="1">
      <alignment wrapText="1"/>
    </xf>
    <xf numFmtId="4" fontId="25" fillId="0" borderId="10" xfId="2" applyNumberFormat="1" applyFont="1" applyFill="1" applyBorder="1" applyAlignment="1">
      <alignment wrapText="1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23" fillId="0" borderId="23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23" xfId="0" applyNumberFormat="1" applyFont="1" applyFill="1" applyBorder="1" applyAlignment="1">
      <alignment horizontal="center" vertical="center" wrapText="1"/>
    </xf>
    <xf numFmtId="0" fontId="23" fillId="0" borderId="49" xfId="0" applyNumberFormat="1" applyFont="1" applyFill="1" applyBorder="1" applyAlignment="1">
      <alignment horizontal="center" vertical="center"/>
    </xf>
    <xf numFmtId="0" fontId="23" fillId="0" borderId="50" xfId="0" applyNumberFormat="1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179" fontId="20" fillId="0" borderId="0" xfId="0" applyNumberFormat="1" applyFont="1" applyFill="1" applyAlignment="1">
      <alignment horizontal="center" vertical="center"/>
    </xf>
    <xf numFmtId="179" fontId="10" fillId="0" borderId="0" xfId="5" applyNumberFormat="1" applyFont="1" applyFill="1" applyAlignment="1">
      <alignment horizontal="right" vertical="center"/>
    </xf>
    <xf numFmtId="0" fontId="14" fillId="2" borderId="2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>
      <alignment horizontal="center"/>
    </xf>
    <xf numFmtId="0" fontId="13" fillId="2" borderId="15" xfId="5" applyNumberFormat="1" applyFont="1" applyFill="1" applyBorder="1" applyAlignment="1">
      <alignment horizontal="center" vertical="center"/>
    </xf>
    <xf numFmtId="0" fontId="13" fillId="2" borderId="17" xfId="5" applyNumberFormat="1" applyFont="1" applyFill="1" applyBorder="1" applyAlignment="1">
      <alignment horizontal="center" vertical="center"/>
    </xf>
    <xf numFmtId="0" fontId="13" fillId="2" borderId="15" xfId="5" applyNumberFormat="1" applyFont="1" applyFill="1" applyBorder="1" applyAlignment="1">
      <alignment horizontal="center" vertical="center" shrinkToFit="1"/>
    </xf>
    <xf numFmtId="0" fontId="13" fillId="2" borderId="5" xfId="5" applyNumberFormat="1" applyFont="1" applyFill="1" applyBorder="1" applyAlignment="1">
      <alignment horizontal="center" vertical="center" shrinkToFit="1"/>
    </xf>
    <xf numFmtId="0" fontId="9" fillId="0" borderId="0" xfId="5" applyNumberFormat="1" applyFont="1" applyBorder="1" applyAlignment="1">
      <alignment horizontal="left" wrapText="1"/>
    </xf>
    <xf numFmtId="0" fontId="10" fillId="0" borderId="1" xfId="5" applyFont="1" applyFill="1" applyBorder="1" applyAlignment="1"/>
    <xf numFmtId="0" fontId="13" fillId="0" borderId="0" xfId="5" applyNumberFormat="1" applyFont="1" applyBorder="1" applyAlignment="1">
      <alignment horizontal="center" shrinkToFit="1"/>
    </xf>
    <xf numFmtId="0" fontId="10" fillId="0" borderId="1" xfId="5" applyFont="1" applyFill="1" applyBorder="1" applyAlignment="1">
      <alignment horizontal="center" shrinkToFit="1"/>
    </xf>
    <xf numFmtId="0" fontId="9" fillId="0" borderId="0" xfId="5" applyNumberFormat="1" applyFont="1" applyBorder="1" applyAlignment="1">
      <alignment horizontal="right" wrapText="1"/>
    </xf>
    <xf numFmtId="0" fontId="14" fillId="2" borderId="1" xfId="0" applyNumberFormat="1" applyFont="1" applyFill="1" applyBorder="1" applyAlignment="1">
      <alignment horizontal="center"/>
    </xf>
    <xf numFmtId="0" fontId="60" fillId="2" borderId="7" xfId="0" applyNumberFormat="1" applyFont="1" applyFill="1" applyBorder="1" applyAlignment="1">
      <alignment horizontal="center" shrinkToFit="1"/>
    </xf>
    <xf numFmtId="0" fontId="57" fillId="0" borderId="2" xfId="0" applyFont="1" applyBorder="1" applyAlignment="1">
      <alignment horizontal="center" vertical="center" shrinkToFit="1"/>
    </xf>
    <xf numFmtId="0" fontId="57" fillId="0" borderId="3" xfId="0" applyFont="1" applyBorder="1" applyAlignment="1">
      <alignment horizontal="center" vertical="center" shrinkToFit="1"/>
    </xf>
    <xf numFmtId="0" fontId="57" fillId="0" borderId="4" xfId="0" applyFont="1" applyBorder="1" applyAlignment="1">
      <alignment horizontal="center" vertical="center" shrinkToFit="1"/>
    </xf>
    <xf numFmtId="14" fontId="59" fillId="0" borderId="0" xfId="0" applyNumberFormat="1" applyFont="1" applyAlignment="1">
      <alignment horizontal="center" vertical="center" shrinkToFit="1"/>
    </xf>
    <xf numFmtId="0" fontId="59" fillId="0" borderId="0" xfId="0" applyFont="1" applyAlignment="1">
      <alignment horizontal="center" vertical="center" shrinkToFit="1"/>
    </xf>
    <xf numFmtId="14" fontId="59" fillId="0" borderId="0" xfId="0" applyNumberFormat="1" applyFont="1" applyAlignment="1">
      <alignment horizontal="right" vertical="center" shrinkToFit="1"/>
    </xf>
    <xf numFmtId="0" fontId="59" fillId="0" borderId="0" xfId="0" applyFont="1" applyAlignment="1">
      <alignment horizontal="right" vertical="center" shrinkToFit="1"/>
    </xf>
    <xf numFmtId="0" fontId="66" fillId="0" borderId="0" xfId="0" applyFont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top" wrapText="1"/>
    </xf>
    <xf numFmtId="0" fontId="39" fillId="0" borderId="61" xfId="0" applyFont="1" applyFill="1" applyBorder="1" applyAlignment="1">
      <alignment horizontal="left" vertical="top" wrapText="1"/>
    </xf>
    <xf numFmtId="0" fontId="39" fillId="0" borderId="62" xfId="0" applyFont="1" applyFill="1" applyBorder="1" applyAlignment="1">
      <alignment horizontal="left" vertical="top" wrapText="1"/>
    </xf>
    <xf numFmtId="0" fontId="39" fillId="0" borderId="63" xfId="0" applyFont="1" applyFill="1" applyBorder="1" applyAlignment="1">
      <alignment horizontal="left" vertical="top" wrapText="1"/>
    </xf>
    <xf numFmtId="0" fontId="42" fillId="0" borderId="64" xfId="0" applyFont="1" applyFill="1" applyBorder="1" applyAlignment="1">
      <alignment horizontal="left" vertical="top" wrapText="1"/>
    </xf>
    <xf numFmtId="0" fontId="0" fillId="0" borderId="65" xfId="0" applyFill="1" applyBorder="1" applyAlignment="1">
      <alignment horizontal="left" vertical="top" wrapText="1"/>
    </xf>
    <xf numFmtId="0" fontId="0" fillId="0" borderId="66" xfId="0" applyFill="1" applyBorder="1" applyAlignment="1">
      <alignment horizontal="left" vertical="top" wrapText="1"/>
    </xf>
    <xf numFmtId="0" fontId="0" fillId="0" borderId="67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68" xfId="0" applyFill="1" applyBorder="1" applyAlignment="1">
      <alignment horizontal="left" vertical="top" wrapText="1"/>
    </xf>
    <xf numFmtId="0" fontId="0" fillId="0" borderId="70" xfId="0" applyFill="1" applyBorder="1" applyAlignment="1">
      <alignment horizontal="left" vertical="top" wrapText="1"/>
    </xf>
    <xf numFmtId="0" fontId="0" fillId="0" borderId="71" xfId="0" applyFill="1" applyBorder="1" applyAlignment="1">
      <alignment horizontal="left" vertical="top" wrapText="1"/>
    </xf>
    <xf numFmtId="0" fontId="0" fillId="0" borderId="72" xfId="0" applyFill="1" applyBorder="1" applyAlignment="1">
      <alignment horizontal="left" vertical="top" wrapText="1"/>
    </xf>
    <xf numFmtId="0" fontId="13" fillId="2" borderId="22" xfId="5" applyNumberFormat="1" applyFont="1" applyFill="1" applyBorder="1" applyAlignment="1">
      <alignment horizontal="center" vertical="center" shrinkToFit="1"/>
    </xf>
    <xf numFmtId="0" fontId="13" fillId="2" borderId="19" xfId="5" applyNumberFormat="1" applyFont="1" applyFill="1" applyBorder="1" applyAlignment="1">
      <alignment horizontal="center" vertical="center" shrinkToFit="1"/>
    </xf>
    <xf numFmtId="0" fontId="13" fillId="2" borderId="28" xfId="5" applyNumberFormat="1" applyFont="1" applyFill="1" applyBorder="1" applyAlignment="1">
      <alignment horizontal="center" vertical="center"/>
    </xf>
    <xf numFmtId="0" fontId="13" fillId="2" borderId="26" xfId="5" applyNumberFormat="1" applyFont="1" applyFill="1" applyBorder="1" applyAlignment="1">
      <alignment horizontal="center" vertical="center"/>
    </xf>
  </cellXfs>
  <cellStyles count="13">
    <cellStyle name="Standaard 2" xfId="1"/>
    <cellStyle name="Standaard_Blad1" xfId="2"/>
    <cellStyle name="パーセント" xfId="12" builtinId="5"/>
    <cellStyle name="桁区切り" xfId="4" builtinId="6"/>
    <cellStyle name="標準" xfId="0" builtinId="0"/>
    <cellStyle name="標準 2" xfId="5"/>
    <cellStyle name="標準 3" xfId="6"/>
    <cellStyle name="標準 4" xfId="7"/>
    <cellStyle name="標準 4 2" xfId="9"/>
    <cellStyle name="標準 4 3" xfId="11"/>
    <cellStyle name="標準 5" xfId="8"/>
    <cellStyle name="標準 6" xfId="10"/>
    <cellStyle name="標準_2007年産オランダ産百合栽培面積（英語バージョン）" xfId="3"/>
  </cellStyles>
  <dxfs count="0"/>
  <tableStyles count="0" defaultTableStyle="TableStyleMedium2" defaultPivotStyle="PivotStyleLight16"/>
  <colors>
    <mruColors>
      <color rgb="FFC0C0C0"/>
      <color rgb="FFFFCCFF"/>
      <color rgb="FFCCFFCC"/>
      <color rgb="FFFF99CC"/>
      <color rgb="FF0000FF"/>
      <color rgb="FFFFFFCC"/>
      <color rgb="FF66FFFF"/>
      <color rgb="FFCC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年産</a:t>
            </a:r>
            <a:r>
              <a:rPr lang="en-US" altLang="ja-JP"/>
              <a:t>AH</a:t>
            </a:r>
            <a:r>
              <a:rPr lang="ja-JP" altLang="en-US"/>
              <a:t>販売球サイズ色バランス</a:t>
            </a:r>
          </a:p>
        </c:rich>
      </c:tx>
      <c:layout>
        <c:manualLayout>
          <c:xMode val="edge"/>
          <c:yMode val="edge"/>
          <c:x val="0.23242266530857134"/>
          <c:y val="1.02827763496143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B-4A22-827D-54E47B37FE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4B-4A22-827D-54E47B37FE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4B-4A22-827D-54E47B37FE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4B-4A22-827D-54E47B37FE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4B-4A22-827D-54E47B37FE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4B-4A22-827D-54E47B37FE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4B-4A22-827D-54E47B37FE91}"/>
              </c:ext>
            </c:extLst>
          </c:dPt>
          <c:dLbls>
            <c:dLbl>
              <c:idx val="5"/>
              <c:layout>
                <c:manualLayout>
                  <c:x val="3.9429748217499894E-2"/>
                  <c:y val="0.10180616561747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E4B-4A22-827D-54E47B37FE91}"/>
                </c:ext>
              </c:extLst>
            </c:dLbl>
            <c:dLbl>
              <c:idx val="6"/>
              <c:layout>
                <c:manualLayout>
                  <c:x val="2.6346162566800051E-2"/>
                  <c:y val="0.191830860474060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E4B-4A22-827D-54E47B37FE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'栽培面積　色バランス'!$AB$16:$AB$22</c:f>
              <c:strCache>
                <c:ptCount val="7"/>
                <c:pt idx="0">
                  <c:v>オレンジ</c:v>
                </c:pt>
                <c:pt idx="1">
                  <c:v>赤</c:v>
                </c:pt>
                <c:pt idx="2">
                  <c:v>黄色</c:v>
                </c:pt>
                <c:pt idx="3">
                  <c:v>白</c:v>
                </c:pt>
                <c:pt idx="4">
                  <c:v>ピンク</c:v>
                </c:pt>
                <c:pt idx="5">
                  <c:v>バイカラー</c:v>
                </c:pt>
                <c:pt idx="6">
                  <c:v>不明</c:v>
                </c:pt>
              </c:strCache>
            </c:strRef>
          </c:cat>
          <c:val>
            <c:numRef>
              <c:f>'栽培面積　色バランス'!$AC$16:$AC$22</c:f>
              <c:numCache>
                <c:formatCode>0.00</c:formatCode>
                <c:ptCount val="7"/>
                <c:pt idx="0">
                  <c:v>54.48402948402947</c:v>
                </c:pt>
                <c:pt idx="1">
                  <c:v>28.931203931203925</c:v>
                </c:pt>
                <c:pt idx="2">
                  <c:v>6.5724815724815713</c:v>
                </c:pt>
                <c:pt idx="3">
                  <c:v>5.7371007371007368</c:v>
                </c:pt>
                <c:pt idx="4">
                  <c:v>2.6781326781326782</c:v>
                </c:pt>
                <c:pt idx="5">
                  <c:v>1.375921375921376</c:v>
                </c:pt>
                <c:pt idx="6">
                  <c:v>0.2211302211302211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9-481D-BD42-504808D6CF3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年産</a:t>
            </a:r>
            <a:r>
              <a:rPr lang="en-US" altLang="ja-JP"/>
              <a:t>LA</a:t>
            </a:r>
            <a:r>
              <a:rPr lang="ja-JP" altLang="en-US"/>
              <a:t>販売球サイズ　色バランス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97-463E-A854-3BD38591B1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A3-4ECD-9742-D9EF73AABF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A3-4ECD-9742-D9EF73AABF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A3-4ECD-9742-D9EF73AABF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A3-4ECD-9742-D9EF73AABF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6A3-4ECD-9742-D9EF73AABF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'栽培面積　色バランス'!$AB$41:$AB$46</c:f>
              <c:strCache>
                <c:ptCount val="6"/>
                <c:pt idx="0">
                  <c:v>白</c:v>
                </c:pt>
                <c:pt idx="1">
                  <c:v>ピンク</c:v>
                </c:pt>
                <c:pt idx="2">
                  <c:v>黄色</c:v>
                </c:pt>
                <c:pt idx="3">
                  <c:v>オレンジ</c:v>
                </c:pt>
                <c:pt idx="4">
                  <c:v>赤</c:v>
                </c:pt>
                <c:pt idx="5">
                  <c:v>バイカラー</c:v>
                </c:pt>
              </c:strCache>
            </c:strRef>
          </c:cat>
          <c:val>
            <c:numRef>
              <c:f>'栽培面積　色バランス'!$AC$41:$AC$46</c:f>
              <c:numCache>
                <c:formatCode>0.00</c:formatCode>
                <c:ptCount val="6"/>
                <c:pt idx="0">
                  <c:v>28.063055625559429</c:v>
                </c:pt>
                <c:pt idx="1">
                  <c:v>22.722098146394025</c:v>
                </c:pt>
                <c:pt idx="2">
                  <c:v>21.169170874140764</c:v>
                </c:pt>
                <c:pt idx="3">
                  <c:v>17.935571332979933</c:v>
                </c:pt>
                <c:pt idx="4">
                  <c:v>9.4922353636387324</c:v>
                </c:pt>
                <c:pt idx="5">
                  <c:v>0.61786865728711338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7-463E-A854-3BD38591B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年産</a:t>
            </a:r>
            <a:r>
              <a:rPr lang="en-US" altLang="ja-JP"/>
              <a:t>OH</a:t>
            </a:r>
            <a:r>
              <a:rPr lang="ja-JP" altLang="en-US"/>
              <a:t>販売球サイズ　色バランス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05-4CDB-9C25-168C3AD81D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05-4CDB-9C25-168C3AD81D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05-4CDB-9C25-168C3AD81D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05-4CDB-9C25-168C3AD81D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D6-49ED-BBF1-DC9BDB872074}"/>
              </c:ext>
            </c:extLst>
          </c:dPt>
          <c:dLbls>
            <c:dLbl>
              <c:idx val="4"/>
              <c:layout>
                <c:manualLayout>
                  <c:x val="3.5695538057742781E-4"/>
                  <c:y val="0.221955649660596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D6-49ED-BBF1-DC9BDB8720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'栽培面積　色バランス'!$AA$109:$AA$113</c:f>
              <c:strCache>
                <c:ptCount val="5"/>
                <c:pt idx="0">
                  <c:v>白</c:v>
                </c:pt>
                <c:pt idx="1">
                  <c:v>ピンク</c:v>
                </c:pt>
                <c:pt idx="2">
                  <c:v>赤</c:v>
                </c:pt>
                <c:pt idx="3">
                  <c:v>バイカラー</c:v>
                </c:pt>
                <c:pt idx="4">
                  <c:v>不明</c:v>
                </c:pt>
              </c:strCache>
            </c:strRef>
          </c:cat>
          <c:val>
            <c:numRef>
              <c:f>'栽培面積　色バランス'!$AB$109:$AB$113</c:f>
              <c:numCache>
                <c:formatCode>0.00</c:formatCode>
                <c:ptCount val="5"/>
                <c:pt idx="0">
                  <c:v>40.579125734631738</c:v>
                </c:pt>
                <c:pt idx="1">
                  <c:v>33.522371412637817</c:v>
                </c:pt>
                <c:pt idx="2">
                  <c:v>25.432628372871186</c:v>
                </c:pt>
                <c:pt idx="3">
                  <c:v>0.40839088842177529</c:v>
                </c:pt>
                <c:pt idx="4">
                  <c:v>5.74835914375188E-2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6-49ED-BBF1-DC9BDB872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年産八重咲</a:t>
            </a:r>
            <a:r>
              <a:rPr lang="en-US" altLang="ja-JP"/>
              <a:t>OH</a:t>
            </a:r>
            <a:r>
              <a:rPr lang="ja-JP" altLang="en-US"/>
              <a:t>販売球サイズ</a:t>
            </a:r>
            <a:r>
              <a:rPr lang="en-US" altLang="ja-JP"/>
              <a:t> </a:t>
            </a:r>
            <a:r>
              <a:rPr lang="ja-JP" altLang="en-US"/>
              <a:t>色バランス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3F-4F4D-B4BD-626767E31E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3F-4F4D-B4BD-626767E31E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3F-4F4D-B4BD-626767E31E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C1-4C4F-B6A2-99E6644E34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C1-4C4F-B6A2-99E6644E3405}"/>
              </c:ext>
            </c:extLst>
          </c:dPt>
          <c:dLbls>
            <c:dLbl>
              <c:idx val="3"/>
              <c:layout>
                <c:manualLayout>
                  <c:x val="1.475787401574798E-2"/>
                  <c:y val="0.107452599717538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C1-4C4F-B6A2-99E6644E3405}"/>
                </c:ext>
              </c:extLst>
            </c:dLbl>
            <c:dLbl>
              <c:idx val="4"/>
              <c:layout>
                <c:manualLayout>
                  <c:x val="1.7003499562554681E-3"/>
                  <c:y val="0.196686490119761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C1-4C4F-B6A2-99E6644E3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'栽培面積　色バランス'!$AA$131:$AA$135</c:f>
              <c:strCache>
                <c:ptCount val="5"/>
                <c:pt idx="0">
                  <c:v>ピンク</c:v>
                </c:pt>
                <c:pt idx="1">
                  <c:v>白</c:v>
                </c:pt>
                <c:pt idx="2">
                  <c:v>赤</c:v>
                </c:pt>
                <c:pt idx="3">
                  <c:v>バイカラー</c:v>
                </c:pt>
                <c:pt idx="4">
                  <c:v>不明</c:v>
                </c:pt>
              </c:strCache>
            </c:strRef>
          </c:cat>
          <c:val>
            <c:numRef>
              <c:f>'栽培面積　色バランス'!$AB$131:$AB$135</c:f>
              <c:numCache>
                <c:formatCode>0.00</c:formatCode>
                <c:ptCount val="5"/>
                <c:pt idx="0">
                  <c:v>47.57978317300352</c:v>
                </c:pt>
                <c:pt idx="1">
                  <c:v>29.948592660457081</c:v>
                </c:pt>
                <c:pt idx="2">
                  <c:v>21.7081488267929</c:v>
                </c:pt>
                <c:pt idx="3">
                  <c:v>0.4886242174377769</c:v>
                </c:pt>
                <c:pt idx="4">
                  <c:v>0.27485112230874953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1-4C4F-B6A2-99E6644E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年産</a:t>
            </a:r>
            <a:r>
              <a:rPr lang="en-US" altLang="ja-JP"/>
              <a:t>OT</a:t>
            </a:r>
            <a:r>
              <a:rPr lang="ja-JP" altLang="en-US"/>
              <a:t>販売球サイズ　色バランス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7A-4ECC-B66B-0B55E2BBB1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7A-4ECC-B66B-0B55E2BBB1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7A-4ECC-B66B-0B55E2BBB1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7A-4ECC-B66B-0B55E2BBB1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7A-4ECC-B66B-0B55E2BBB15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98D-4F63-89E7-B68319790B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8D-4F63-89E7-B68319790B34}"/>
              </c:ext>
            </c:extLst>
          </c:dPt>
          <c:dLbls>
            <c:dLbl>
              <c:idx val="5"/>
              <c:layout>
                <c:manualLayout>
                  <c:x val="3.9745406824146984E-2"/>
                  <c:y val="9.35992229101945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8D-4F63-89E7-B68319790B34}"/>
                </c:ext>
              </c:extLst>
            </c:dLbl>
            <c:dLbl>
              <c:idx val="6"/>
              <c:layout>
                <c:manualLayout>
                  <c:x val="2.2965879265040938E-5"/>
                  <c:y val="0.205703926598470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8D-4F63-89E7-B68319790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'栽培面積　色バランス'!$AB$155:$AB$161</c:f>
              <c:strCache>
                <c:ptCount val="7"/>
                <c:pt idx="0">
                  <c:v>赤</c:v>
                </c:pt>
                <c:pt idx="1">
                  <c:v>黄色</c:v>
                </c:pt>
                <c:pt idx="2">
                  <c:v>白</c:v>
                </c:pt>
                <c:pt idx="3">
                  <c:v>ピンク</c:v>
                </c:pt>
                <c:pt idx="4">
                  <c:v>オレンジ</c:v>
                </c:pt>
                <c:pt idx="5">
                  <c:v>バイカラー</c:v>
                </c:pt>
                <c:pt idx="6">
                  <c:v>不明</c:v>
                </c:pt>
              </c:strCache>
            </c:strRef>
          </c:cat>
          <c:val>
            <c:numRef>
              <c:f>'栽培面積　色バランス'!$AC$155:$AC$161</c:f>
              <c:numCache>
                <c:formatCode>0.00</c:formatCode>
                <c:ptCount val="7"/>
                <c:pt idx="0">
                  <c:v>29.156955718074411</c:v>
                </c:pt>
                <c:pt idx="1">
                  <c:v>24.891282023806326</c:v>
                </c:pt>
                <c:pt idx="2">
                  <c:v>21.548929786493069</c:v>
                </c:pt>
                <c:pt idx="3">
                  <c:v>21.337298079241336</c:v>
                </c:pt>
                <c:pt idx="4">
                  <c:v>2.502969094627054</c:v>
                </c:pt>
                <c:pt idx="5">
                  <c:v>0.55899345459740846</c:v>
                </c:pt>
                <c:pt idx="6">
                  <c:v>3.5718431603668269E-3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D-4F63-89E7-B6831979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年産</a:t>
            </a:r>
            <a:r>
              <a:rPr lang="en-US" altLang="ja-JP"/>
              <a:t>AH</a:t>
            </a:r>
            <a:r>
              <a:rPr lang="ja-JP" altLang="en-US"/>
              <a:t>・</a:t>
            </a:r>
            <a:r>
              <a:rPr lang="en-US" altLang="ja-JP"/>
              <a:t>LA</a:t>
            </a:r>
            <a:r>
              <a:rPr lang="ja-JP" altLang="en-US"/>
              <a:t>販売球サイズ 色バランス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0C-486B-98C4-7C45FEC879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0C-486B-98C4-7C45FEC879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0C-486B-98C4-7C45FEC879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0C-486B-98C4-7C45FEC879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0C-486B-98C4-7C45FEC879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40C-486B-98C4-7C45FEC879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AA-49C5-85CB-3F9AD20E5E2F}"/>
              </c:ext>
            </c:extLst>
          </c:dPt>
          <c:dLbls>
            <c:dLbl>
              <c:idx val="6"/>
              <c:layout>
                <c:manualLayout>
                  <c:x val="5.6487314085739279E-3"/>
                  <c:y val="0.197385126433518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AA-49C5-85CB-3F9AD20E5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'栽培面積　色バランス'!$Y$67:$Y$73</c:f>
              <c:strCache>
                <c:ptCount val="7"/>
                <c:pt idx="0">
                  <c:v>白</c:v>
                </c:pt>
                <c:pt idx="1">
                  <c:v>ピンク</c:v>
                </c:pt>
                <c:pt idx="2">
                  <c:v>オレンジ</c:v>
                </c:pt>
                <c:pt idx="3">
                  <c:v>黄色</c:v>
                </c:pt>
                <c:pt idx="4">
                  <c:v>赤</c:v>
                </c:pt>
                <c:pt idx="5">
                  <c:v>バイカラー</c:v>
                </c:pt>
                <c:pt idx="6">
                  <c:v>不明</c:v>
                </c:pt>
              </c:strCache>
            </c:strRef>
          </c:cat>
          <c:val>
            <c:numRef>
              <c:f>'栽培面積　色バランス'!$Z$67:$Z$73</c:f>
              <c:numCache>
                <c:formatCode>0.00</c:formatCode>
                <c:ptCount val="7"/>
                <c:pt idx="0">
                  <c:v>26.5881035280368</c:v>
                </c:pt>
                <c:pt idx="1">
                  <c:v>21.397904441901421</c:v>
                </c:pt>
                <c:pt idx="2">
                  <c:v>20.350125392612789</c:v>
                </c:pt>
                <c:pt idx="3">
                  <c:v>20.204848514361309</c:v>
                </c:pt>
                <c:pt idx="4">
                  <c:v>10.776460276107226</c:v>
                </c:pt>
                <c:pt idx="5">
                  <c:v>0.66794899888810433</c:v>
                </c:pt>
                <c:pt idx="6">
                  <c:v>1.4608848092327917E-2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A-49C5-85CB-3F9AD20E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年産</a:t>
            </a:r>
            <a:r>
              <a:rPr lang="en-US" altLang="ja-JP"/>
              <a:t>LO</a:t>
            </a:r>
            <a:r>
              <a:rPr lang="ja-JP" altLang="en-US"/>
              <a:t>・鉄砲販売球サイズ 色バランス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0D-44AE-ABC0-E9BF3F5AA8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3D-4B08-A319-71B926FF35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73D-4B08-A319-71B926FF3595}"/>
              </c:ext>
            </c:extLst>
          </c:dPt>
          <c:dLbls>
            <c:dLbl>
              <c:idx val="1"/>
              <c:layout>
                <c:manualLayout>
                  <c:x val="2.8527340332458493E-2"/>
                  <c:y val="0.15555472338809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3D-4B08-A319-71B926FF3595}"/>
                </c:ext>
              </c:extLst>
            </c:dLbl>
            <c:dLbl>
              <c:idx val="2"/>
              <c:layout>
                <c:manualLayout>
                  <c:x val="1.8717191601049819E-2"/>
                  <c:y val="0.300253004913986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3D-4B08-A319-71B926FF3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'栽培面積　色バランス'!$AB$90:$AB$92</c:f>
              <c:strCache>
                <c:ptCount val="3"/>
                <c:pt idx="0">
                  <c:v>白</c:v>
                </c:pt>
                <c:pt idx="1">
                  <c:v>ピンク</c:v>
                </c:pt>
                <c:pt idx="2">
                  <c:v>不明</c:v>
                </c:pt>
              </c:strCache>
            </c:strRef>
          </c:cat>
          <c:val>
            <c:numRef>
              <c:f>'栽培面積　色バランス'!$AC$90:$AC$92</c:f>
              <c:numCache>
                <c:formatCode>0.00</c:formatCode>
                <c:ptCount val="3"/>
                <c:pt idx="0">
                  <c:v>95.304459691252134</c:v>
                </c:pt>
                <c:pt idx="1">
                  <c:v>4.4168096054888508</c:v>
                </c:pt>
                <c:pt idx="2">
                  <c:v>0.27873070325900517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D-4B08-A319-71B926FF3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401107</xdr:colOff>
      <xdr:row>2</xdr:row>
      <xdr:rowOff>211667</xdr:rowOff>
    </xdr:from>
    <xdr:to>
      <xdr:col>22</xdr:col>
      <xdr:colOff>172507</xdr:colOff>
      <xdr:row>25</xdr:row>
      <xdr:rowOff>103717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486832</xdr:colOff>
      <xdr:row>28</xdr:row>
      <xdr:rowOff>10583</xdr:rowOff>
    </xdr:from>
    <xdr:to>
      <xdr:col>22</xdr:col>
      <xdr:colOff>243416</xdr:colOff>
      <xdr:row>49</xdr:row>
      <xdr:rowOff>211667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486833</xdr:colOff>
      <xdr:row>97</xdr:row>
      <xdr:rowOff>211667</xdr:rowOff>
    </xdr:from>
    <xdr:to>
      <xdr:col>22</xdr:col>
      <xdr:colOff>243417</xdr:colOff>
      <xdr:row>116</xdr:row>
      <xdr:rowOff>112183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613832</xdr:colOff>
      <xdr:row>119</xdr:row>
      <xdr:rowOff>31750</xdr:rowOff>
    </xdr:from>
    <xdr:to>
      <xdr:col>22</xdr:col>
      <xdr:colOff>370416</xdr:colOff>
      <xdr:row>137</xdr:row>
      <xdr:rowOff>80433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645583</xdr:colOff>
      <xdr:row>140</xdr:row>
      <xdr:rowOff>158750</xdr:rowOff>
    </xdr:from>
    <xdr:to>
      <xdr:col>22</xdr:col>
      <xdr:colOff>402167</xdr:colOff>
      <xdr:row>162</xdr:row>
      <xdr:rowOff>91016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386952</xdr:colOff>
      <xdr:row>56</xdr:row>
      <xdr:rowOff>35719</xdr:rowOff>
    </xdr:from>
    <xdr:to>
      <xdr:col>22</xdr:col>
      <xdr:colOff>125015</xdr:colOff>
      <xdr:row>77</xdr:row>
      <xdr:rowOff>119062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345281</xdr:colOff>
      <xdr:row>80</xdr:row>
      <xdr:rowOff>214312</xdr:rowOff>
    </xdr:from>
    <xdr:to>
      <xdr:col>22</xdr:col>
      <xdr:colOff>83344</xdr:colOff>
      <xdr:row>94</xdr:row>
      <xdr:rowOff>157163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9905</xdr:colOff>
      <xdr:row>7</xdr:row>
      <xdr:rowOff>26669</xdr:rowOff>
    </xdr:from>
    <xdr:ext cx="9366250" cy="13589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905" y="1636394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52</xdr:row>
      <xdr:rowOff>0</xdr:rowOff>
    </xdr:from>
    <xdr:ext cx="9366250" cy="13589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05" y="70866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183</xdr:row>
      <xdr:rowOff>0</xdr:rowOff>
    </xdr:from>
    <xdr:ext cx="9366250" cy="13589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05" y="121158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0</xdr:colOff>
      <xdr:row>197</xdr:row>
      <xdr:rowOff>55563</xdr:rowOff>
    </xdr:from>
    <xdr:ext cx="9366250" cy="13589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17200563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418</xdr:row>
      <xdr:rowOff>0</xdr:rowOff>
    </xdr:from>
    <xdr:ext cx="9366250" cy="135890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905" y="221742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88</xdr:row>
      <xdr:rowOff>0</xdr:rowOff>
    </xdr:from>
    <xdr:ext cx="9366250" cy="135890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905" y="272034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98</xdr:row>
      <xdr:rowOff>0</xdr:rowOff>
    </xdr:from>
    <xdr:ext cx="9366250" cy="135890"/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905" y="322326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24</xdr:row>
      <xdr:rowOff>0</xdr:rowOff>
    </xdr:from>
    <xdr:ext cx="9366250" cy="135890"/>
    <xdr:sp macro="" textlink="">
      <xdr:nvSpPr>
        <xdr:cNvPr id="9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905" y="372618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30</xdr:row>
      <xdr:rowOff>0</xdr:rowOff>
    </xdr:from>
    <xdr:ext cx="9366250" cy="135890"/>
    <xdr:sp macro="" textlink="">
      <xdr:nvSpPr>
        <xdr:cNvPr id="10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905" y="422910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270</xdr:row>
      <xdr:rowOff>0</xdr:rowOff>
    </xdr:from>
    <xdr:ext cx="9366250" cy="135890"/>
    <xdr:sp macro="" textlink="">
      <xdr:nvSpPr>
        <xdr:cNvPr id="11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905" y="473202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303</xdr:row>
      <xdr:rowOff>0</xdr:rowOff>
    </xdr:from>
    <xdr:ext cx="9366250" cy="135890"/>
    <xdr:sp macro="" textlink="">
      <xdr:nvSpPr>
        <xdr:cNvPr id="12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905" y="523494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32</xdr:row>
      <xdr:rowOff>0</xdr:rowOff>
    </xdr:from>
    <xdr:ext cx="9366250" cy="135890"/>
    <xdr:sp macro="" textlink="">
      <xdr:nvSpPr>
        <xdr:cNvPr id="13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905" y="573786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348</xdr:row>
      <xdr:rowOff>0</xdr:rowOff>
    </xdr:from>
    <xdr:ext cx="9366250" cy="135890"/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905" y="624078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9905</xdr:colOff>
      <xdr:row>467</xdr:row>
      <xdr:rowOff>0</xdr:rowOff>
    </xdr:from>
    <xdr:ext cx="9366250" cy="135890"/>
    <xdr:sp macro="" textlink="">
      <xdr:nvSpPr>
        <xdr:cNvPr id="15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905" y="674370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10667</xdr:colOff>
      <xdr:row>471</xdr:row>
      <xdr:rowOff>0</xdr:rowOff>
    </xdr:from>
    <xdr:ext cx="9366250" cy="135890"/>
    <xdr:sp macro="" textlink="">
      <xdr:nvSpPr>
        <xdr:cNvPr id="16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667" y="72466200"/>
          <a:ext cx="9366250" cy="135890"/>
        </a:xfrm>
        <a:custGeom>
          <a:avLst/>
          <a:gdLst/>
          <a:ahLst/>
          <a:cxnLst/>
          <a:rect l="0" t="0" r="0" b="0"/>
          <a:pathLst>
            <a:path w="9366250" h="135890">
              <a:moveTo>
                <a:pt x="9366250" y="0"/>
              </a:moveTo>
              <a:lnTo>
                <a:pt x="0" y="0"/>
              </a:lnTo>
              <a:lnTo>
                <a:pt x="0" y="135636"/>
              </a:lnTo>
              <a:lnTo>
                <a:pt x="9366250" y="135636"/>
              </a:lnTo>
              <a:lnTo>
                <a:pt x="93662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R99"/>
  <sheetViews>
    <sheetView topLeftCell="A25" zoomScale="110" zoomScaleNormal="110" workbookViewId="0">
      <selection activeCell="E40" sqref="E40"/>
    </sheetView>
  </sheetViews>
  <sheetFormatPr defaultRowHeight="13.5"/>
  <cols>
    <col min="1" max="1" width="14.625" style="46" customWidth="1"/>
    <col min="2" max="8" width="11.375" style="46" customWidth="1"/>
    <col min="9" max="9" width="7.125" style="46" customWidth="1"/>
    <col min="10" max="16" width="9.125" style="46" customWidth="1"/>
    <col min="17" max="17" width="4.75" style="46" customWidth="1"/>
    <col min="18" max="16384" width="9" style="1"/>
  </cols>
  <sheetData>
    <row r="1" spans="1:17" ht="18" customHeight="1">
      <c r="A1" s="649">
        <v>44761</v>
      </c>
      <c r="B1" s="649"/>
      <c r="C1" s="36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8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1.95" customHeight="1">
      <c r="A3" s="650" t="s">
        <v>874</v>
      </c>
      <c r="B3" s="650"/>
      <c r="C3" s="650"/>
      <c r="D3" s="650"/>
      <c r="E3" s="650"/>
      <c r="F3" s="650"/>
      <c r="G3" s="650"/>
      <c r="H3" s="650"/>
      <c r="I3" s="10"/>
      <c r="J3" s="10"/>
      <c r="K3" s="10"/>
      <c r="L3" s="10"/>
      <c r="M3" s="10"/>
      <c r="N3" s="10"/>
      <c r="O3" s="10"/>
      <c r="P3" s="10"/>
      <c r="Q3" s="10"/>
    </row>
    <row r="4" spans="1:17" ht="18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s="15" customFormat="1" ht="18" customHeight="1">
      <c r="A5" s="11" t="s">
        <v>84</v>
      </c>
      <c r="B5" s="12">
        <v>1991</v>
      </c>
      <c r="C5" s="12">
        <v>1992</v>
      </c>
      <c r="D5" s="12">
        <v>1993</v>
      </c>
      <c r="E5" s="12">
        <v>1994</v>
      </c>
      <c r="F5" s="12">
        <v>1995</v>
      </c>
      <c r="G5" s="12">
        <v>1996</v>
      </c>
      <c r="H5" s="12">
        <v>1997</v>
      </c>
      <c r="I5" s="13"/>
      <c r="J5" s="14"/>
      <c r="K5" s="14"/>
      <c r="L5" s="14"/>
      <c r="M5" s="14"/>
      <c r="N5" s="14"/>
      <c r="O5" s="14"/>
      <c r="P5" s="221"/>
      <c r="Q5" s="221"/>
    </row>
    <row r="6" spans="1:17" s="15" customFormat="1" ht="18" customHeight="1">
      <c r="A6" s="16" t="s">
        <v>85</v>
      </c>
      <c r="B6" s="17">
        <v>2153.7600000000002</v>
      </c>
      <c r="C6" s="17">
        <v>2361.6799999999998</v>
      </c>
      <c r="D6" s="17">
        <v>2469.1999999999998</v>
      </c>
      <c r="E6" s="17">
        <v>2658.72</v>
      </c>
      <c r="F6" s="17">
        <v>3015.57</v>
      </c>
      <c r="G6" s="17">
        <v>3069.36</v>
      </c>
      <c r="H6" s="17">
        <v>3095.42</v>
      </c>
      <c r="I6" s="18"/>
      <c r="J6" s="19"/>
      <c r="K6" s="19"/>
      <c r="L6" s="19"/>
      <c r="M6" s="19"/>
      <c r="N6" s="19"/>
      <c r="O6" s="19"/>
      <c r="P6" s="19"/>
      <c r="Q6" s="20"/>
    </row>
    <row r="7" spans="1:17" s="15" customFormat="1" ht="18" customHeight="1">
      <c r="A7" s="21" t="s">
        <v>86</v>
      </c>
      <c r="B7" s="22">
        <v>380.54</v>
      </c>
      <c r="C7" s="22">
        <v>342.25</v>
      </c>
      <c r="D7" s="22">
        <v>419.6</v>
      </c>
      <c r="E7" s="22">
        <v>431.75</v>
      </c>
      <c r="F7" s="22">
        <v>495.32</v>
      </c>
      <c r="G7" s="22">
        <v>506.22</v>
      </c>
      <c r="H7" s="22">
        <v>478.86</v>
      </c>
      <c r="I7" s="18"/>
      <c r="J7" s="19"/>
      <c r="K7" s="19"/>
      <c r="L7" s="19"/>
      <c r="M7" s="19"/>
      <c r="N7" s="19"/>
      <c r="O7" s="19"/>
      <c r="P7" s="19"/>
      <c r="Q7" s="20"/>
    </row>
    <row r="8" spans="1:17" s="15" customFormat="1" ht="18" customHeight="1">
      <c r="A8" s="23" t="s">
        <v>87</v>
      </c>
      <c r="B8" s="24">
        <v>25.6</v>
      </c>
      <c r="C8" s="24">
        <v>27.76</v>
      </c>
      <c r="D8" s="24">
        <v>30.49</v>
      </c>
      <c r="E8" s="24">
        <v>26.11</v>
      </c>
      <c r="F8" s="24">
        <v>28.4</v>
      </c>
      <c r="G8" s="24">
        <v>27.43</v>
      </c>
      <c r="H8" s="24">
        <v>26.63</v>
      </c>
      <c r="I8" s="18"/>
      <c r="J8" s="19"/>
      <c r="K8" s="19"/>
      <c r="L8" s="19"/>
      <c r="M8" s="19"/>
      <c r="N8" s="19"/>
      <c r="O8" s="19"/>
      <c r="P8" s="19"/>
      <c r="Q8" s="20"/>
    </row>
    <row r="9" spans="1:17" s="15" customFormat="1" ht="18" customHeight="1">
      <c r="A9" s="23" t="s">
        <v>88</v>
      </c>
      <c r="B9" s="25">
        <f t="shared" ref="B9:H9" si="0">SUM(B6:B8)</f>
        <v>2559.9</v>
      </c>
      <c r="C9" s="25">
        <f t="shared" si="0"/>
        <v>2731.69</v>
      </c>
      <c r="D9" s="25">
        <f t="shared" si="0"/>
        <v>2919.2899999999995</v>
      </c>
      <c r="E9" s="25">
        <f t="shared" si="0"/>
        <v>3116.58</v>
      </c>
      <c r="F9" s="25">
        <f t="shared" si="0"/>
        <v>3539.2900000000004</v>
      </c>
      <c r="G9" s="25">
        <f t="shared" si="0"/>
        <v>3603.0099999999998</v>
      </c>
      <c r="H9" s="25">
        <f t="shared" si="0"/>
        <v>3600.9100000000003</v>
      </c>
      <c r="I9" s="18"/>
      <c r="J9" s="19"/>
      <c r="K9" s="19"/>
      <c r="L9" s="19"/>
      <c r="M9" s="19"/>
      <c r="N9" s="19"/>
      <c r="O9" s="19"/>
      <c r="P9" s="19"/>
      <c r="Q9" s="20"/>
    </row>
    <row r="10" spans="1:17" s="15" customFormat="1" ht="18" customHeight="1">
      <c r="A10" s="220"/>
      <c r="B10" s="220"/>
      <c r="C10" s="220"/>
      <c r="D10" s="220"/>
      <c r="E10" s="220"/>
      <c r="F10" s="220"/>
      <c r="G10" s="22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8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18" customHeight="1">
      <c r="A12" s="11" t="s">
        <v>84</v>
      </c>
      <c r="B12" s="12">
        <v>1998</v>
      </c>
      <c r="C12" s="12">
        <v>1999</v>
      </c>
      <c r="D12" s="12">
        <v>2000</v>
      </c>
      <c r="E12" s="12">
        <v>2001</v>
      </c>
      <c r="F12" s="12">
        <v>2002</v>
      </c>
      <c r="G12" s="12">
        <v>2003</v>
      </c>
      <c r="H12" s="12">
        <v>2004</v>
      </c>
      <c r="I12" s="26"/>
      <c r="J12" s="10"/>
      <c r="K12" s="10"/>
      <c r="L12" s="10"/>
      <c r="M12" s="10"/>
      <c r="N12" s="10"/>
      <c r="O12" s="10"/>
      <c r="P12" s="10"/>
      <c r="Q12" s="10"/>
    </row>
    <row r="13" spans="1:17" ht="18" customHeight="1">
      <c r="A13" s="16" t="s">
        <v>85</v>
      </c>
      <c r="B13" s="17">
        <v>3420.15</v>
      </c>
      <c r="C13" s="17">
        <v>3599.15</v>
      </c>
      <c r="D13" s="17">
        <v>3794</v>
      </c>
      <c r="E13" s="17">
        <v>3641.94</v>
      </c>
      <c r="F13" s="17">
        <v>3785.29</v>
      </c>
      <c r="G13" s="27">
        <v>3681</v>
      </c>
      <c r="H13" s="28">
        <v>3211.64</v>
      </c>
      <c r="I13" s="26"/>
      <c r="J13" s="10"/>
      <c r="K13" s="10"/>
      <c r="L13" s="10"/>
      <c r="M13" s="10"/>
      <c r="N13" s="10"/>
      <c r="O13" s="10"/>
      <c r="P13" s="10"/>
      <c r="Q13" s="10"/>
    </row>
    <row r="14" spans="1:17" ht="18" customHeight="1">
      <c r="A14" s="21" t="s">
        <v>86</v>
      </c>
      <c r="B14" s="22">
        <v>480.19</v>
      </c>
      <c r="C14" s="22">
        <v>576.28</v>
      </c>
      <c r="D14" s="22">
        <v>700</v>
      </c>
      <c r="E14" s="22">
        <v>668.93</v>
      </c>
      <c r="F14" s="22">
        <v>626.36</v>
      </c>
      <c r="G14" s="29">
        <v>613</v>
      </c>
      <c r="H14" s="30">
        <v>492.17</v>
      </c>
      <c r="I14" s="26"/>
      <c r="J14" s="10"/>
      <c r="K14" s="10"/>
      <c r="L14" s="10"/>
      <c r="M14" s="10"/>
      <c r="N14" s="10"/>
      <c r="O14" s="10"/>
      <c r="P14" s="10"/>
      <c r="Q14" s="10"/>
    </row>
    <row r="15" spans="1:17" ht="18" customHeight="1">
      <c r="A15" s="23" t="s">
        <v>87</v>
      </c>
      <c r="B15" s="24">
        <v>26.53</v>
      </c>
      <c r="C15" s="24">
        <v>28.55</v>
      </c>
      <c r="D15" s="24">
        <v>26.3</v>
      </c>
      <c r="E15" s="24">
        <v>23.41</v>
      </c>
      <c r="F15" s="24">
        <v>18.09</v>
      </c>
      <c r="G15" s="31">
        <v>16</v>
      </c>
      <c r="H15" s="32">
        <v>10.58</v>
      </c>
      <c r="I15" s="26"/>
      <c r="J15" s="10"/>
      <c r="K15" s="10"/>
      <c r="L15" s="10"/>
      <c r="M15" s="10"/>
      <c r="N15" s="10"/>
      <c r="O15" s="10"/>
      <c r="P15" s="10"/>
      <c r="Q15" s="10"/>
    </row>
    <row r="16" spans="1:17" ht="18" customHeight="1">
      <c r="A16" s="23" t="s">
        <v>88</v>
      </c>
      <c r="B16" s="25">
        <f t="shared" ref="B16:H16" si="1">SUM(B13:B15)</f>
        <v>3926.8700000000003</v>
      </c>
      <c r="C16" s="25">
        <f t="shared" si="1"/>
        <v>4203.9800000000005</v>
      </c>
      <c r="D16" s="25">
        <f t="shared" si="1"/>
        <v>4520.3</v>
      </c>
      <c r="E16" s="25">
        <f t="shared" si="1"/>
        <v>4334.28</v>
      </c>
      <c r="F16" s="25">
        <f t="shared" si="1"/>
        <v>4429.74</v>
      </c>
      <c r="G16" s="33">
        <f t="shared" si="1"/>
        <v>4310</v>
      </c>
      <c r="H16" s="34">
        <f t="shared" si="1"/>
        <v>3714.39</v>
      </c>
      <c r="I16" s="26"/>
      <c r="J16" s="10"/>
      <c r="K16" s="10"/>
      <c r="L16" s="10"/>
      <c r="M16" s="10"/>
      <c r="N16" s="10"/>
      <c r="O16" s="10"/>
      <c r="P16" s="10"/>
      <c r="Q16" s="10"/>
    </row>
    <row r="17" spans="1:17" ht="18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8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18" customHeight="1">
      <c r="A19" s="11" t="s">
        <v>84</v>
      </c>
      <c r="B19" s="35">
        <v>2005</v>
      </c>
      <c r="C19" s="36">
        <v>2006</v>
      </c>
      <c r="D19" s="36">
        <v>2007</v>
      </c>
      <c r="E19" s="223">
        <v>2008</v>
      </c>
      <c r="F19" s="37">
        <v>2009</v>
      </c>
      <c r="G19" s="45">
        <v>2010</v>
      </c>
      <c r="H19" s="45">
        <v>2011</v>
      </c>
      <c r="J19" s="10"/>
      <c r="K19" s="10"/>
      <c r="L19" s="10"/>
      <c r="M19" s="10"/>
      <c r="N19" s="10"/>
      <c r="O19" s="10"/>
      <c r="P19" s="10"/>
      <c r="Q19" s="10"/>
    </row>
    <row r="20" spans="1:17" ht="18" customHeight="1">
      <c r="A20" s="16" t="s">
        <v>85</v>
      </c>
      <c r="B20" s="38">
        <v>3293.3</v>
      </c>
      <c r="C20" s="30">
        <v>3603.56</v>
      </c>
      <c r="D20" s="30">
        <v>3696</v>
      </c>
      <c r="E20" s="224">
        <v>3357</v>
      </c>
      <c r="F20" s="112">
        <v>2974</v>
      </c>
      <c r="G20" s="39">
        <v>3248</v>
      </c>
      <c r="H20" s="88">
        <v>3613.72</v>
      </c>
      <c r="J20" s="10"/>
      <c r="K20" s="10"/>
      <c r="L20" s="10"/>
      <c r="M20" s="10"/>
      <c r="N20" s="10"/>
      <c r="O20" s="10"/>
      <c r="P20" s="10"/>
      <c r="Q20" s="10"/>
    </row>
    <row r="21" spans="1:17" ht="18" customHeight="1">
      <c r="A21" s="21" t="s">
        <v>89</v>
      </c>
      <c r="B21" s="40">
        <v>542.87</v>
      </c>
      <c r="C21" s="40">
        <v>568.82000000000005</v>
      </c>
      <c r="D21" s="30">
        <v>531</v>
      </c>
      <c r="E21" s="224">
        <v>511</v>
      </c>
      <c r="F21" s="113">
        <v>435.34</v>
      </c>
      <c r="G21" s="39">
        <v>321</v>
      </c>
      <c r="H21" s="88">
        <v>307.73</v>
      </c>
      <c r="J21" s="10"/>
      <c r="K21" s="10"/>
      <c r="L21" s="10"/>
      <c r="M21" s="10"/>
      <c r="N21" s="10"/>
      <c r="O21" s="10"/>
      <c r="P21" s="10"/>
      <c r="Q21" s="10"/>
    </row>
    <row r="22" spans="1:17" ht="18" customHeight="1">
      <c r="A22" s="21" t="s">
        <v>91</v>
      </c>
      <c r="B22" s="92" t="s">
        <v>83</v>
      </c>
      <c r="C22" s="92" t="s">
        <v>83</v>
      </c>
      <c r="D22" s="92" t="s">
        <v>83</v>
      </c>
      <c r="E22" s="92" t="s">
        <v>83</v>
      </c>
      <c r="F22" s="103" t="s">
        <v>83</v>
      </c>
      <c r="G22" s="39">
        <v>107</v>
      </c>
      <c r="H22" s="90" t="s">
        <v>126</v>
      </c>
      <c r="J22" s="10"/>
      <c r="K22" s="10"/>
      <c r="L22" s="10"/>
      <c r="M22" s="10"/>
      <c r="N22" s="10"/>
      <c r="O22" s="10"/>
      <c r="P22" s="10"/>
      <c r="Q22" s="10"/>
    </row>
    <row r="23" spans="1:17" ht="18" customHeight="1">
      <c r="A23" s="23" t="s">
        <v>87</v>
      </c>
      <c r="B23" s="41">
        <v>8.18</v>
      </c>
      <c r="C23" s="41">
        <v>7.94</v>
      </c>
      <c r="D23" s="32">
        <v>8</v>
      </c>
      <c r="E23" s="224">
        <v>7</v>
      </c>
      <c r="F23" s="114">
        <v>5.9</v>
      </c>
      <c r="G23" s="39">
        <v>4</v>
      </c>
      <c r="H23" s="88">
        <v>4.1900000000000004</v>
      </c>
      <c r="J23" s="10"/>
      <c r="K23" s="10"/>
      <c r="L23" s="10"/>
      <c r="M23" s="10"/>
      <c r="N23" s="10"/>
      <c r="O23" s="10"/>
      <c r="P23" s="10"/>
      <c r="Q23" s="10"/>
    </row>
    <row r="24" spans="1:17" ht="18" customHeight="1">
      <c r="A24" s="23" t="s">
        <v>88</v>
      </c>
      <c r="B24" s="42">
        <f>SUM(B20:B23)</f>
        <v>3844.35</v>
      </c>
      <c r="C24" s="42">
        <f>SUM(C20:C23)</f>
        <v>4180.32</v>
      </c>
      <c r="D24" s="225">
        <f>SUM(D20:D23)</f>
        <v>4235</v>
      </c>
      <c r="E24" s="226">
        <v>3875</v>
      </c>
      <c r="F24" s="44">
        <f>SUM(F20:F23)</f>
        <v>3415.2400000000002</v>
      </c>
      <c r="G24" s="43">
        <v>3681</v>
      </c>
      <c r="H24" s="89">
        <f>SUM(H20:H23)</f>
        <v>3925.64</v>
      </c>
      <c r="J24" s="10"/>
      <c r="K24" s="10"/>
      <c r="L24" s="10"/>
      <c r="M24" s="10"/>
      <c r="N24" s="10"/>
      <c r="O24" s="10"/>
      <c r="P24" s="10"/>
      <c r="Q24" s="10"/>
    </row>
    <row r="25" spans="1:17" ht="18" customHeight="1">
      <c r="A25" s="221"/>
      <c r="B25" s="221"/>
      <c r="C25" s="221"/>
      <c r="D25" s="221"/>
      <c r="E25" s="221"/>
      <c r="F25" s="221"/>
      <c r="G25" s="221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8" customHeight="1">
      <c r="A26" s="10"/>
      <c r="B26" s="10"/>
      <c r="C26" s="10"/>
      <c r="D26" s="10"/>
      <c r="E26" s="299"/>
      <c r="F26" s="299"/>
      <c r="G26" s="299"/>
      <c r="H26" s="299"/>
      <c r="I26" s="299"/>
      <c r="J26" s="10"/>
      <c r="K26" s="10"/>
      <c r="L26" s="10"/>
      <c r="M26" s="10"/>
      <c r="N26" s="10"/>
      <c r="O26" s="10"/>
      <c r="P26" s="10"/>
      <c r="Q26" s="10"/>
    </row>
    <row r="27" spans="1:17" ht="18" customHeight="1">
      <c r="A27" s="11" t="s">
        <v>84</v>
      </c>
      <c r="B27" s="45">
        <v>2012</v>
      </c>
      <c r="C27" s="223">
        <v>2013</v>
      </c>
      <c r="D27" s="223">
        <v>2014</v>
      </c>
      <c r="E27" s="223">
        <v>2015</v>
      </c>
      <c r="F27" s="223">
        <v>2016</v>
      </c>
      <c r="G27" s="223">
        <v>2017</v>
      </c>
      <c r="H27" s="223">
        <v>2018</v>
      </c>
      <c r="I27" s="299"/>
      <c r="J27" s="10"/>
      <c r="K27" s="10"/>
      <c r="L27" s="10"/>
      <c r="M27" s="10"/>
      <c r="N27" s="10"/>
      <c r="O27" s="10"/>
      <c r="P27" s="10"/>
      <c r="Q27" s="10"/>
    </row>
    <row r="28" spans="1:17" ht="18" customHeight="1">
      <c r="A28" s="16" t="s">
        <v>85</v>
      </c>
      <c r="B28" s="211">
        <v>3562.98</v>
      </c>
      <c r="C28" s="212">
        <v>3382.84</v>
      </c>
      <c r="D28" s="212">
        <v>3174.8</v>
      </c>
      <c r="E28" s="212">
        <v>3249.32</v>
      </c>
      <c r="F28" s="212">
        <v>3174.22</v>
      </c>
      <c r="G28" s="212">
        <v>3308.69</v>
      </c>
      <c r="H28" s="212">
        <v>3117.4699999999993</v>
      </c>
      <c r="I28" s="299"/>
      <c r="J28" s="10"/>
      <c r="K28" s="10"/>
      <c r="L28" s="10"/>
      <c r="M28" s="10"/>
      <c r="N28" s="10"/>
      <c r="O28" s="10"/>
      <c r="P28" s="10"/>
      <c r="Q28" s="10"/>
    </row>
    <row r="29" spans="1:17" ht="18" customHeight="1">
      <c r="A29" s="21" t="s">
        <v>89</v>
      </c>
      <c r="B29" s="212">
        <v>248.82999999999998</v>
      </c>
      <c r="C29" s="212">
        <v>222.63</v>
      </c>
      <c r="D29" s="212">
        <v>231.92</v>
      </c>
      <c r="E29" s="212">
        <v>283.90000000000003</v>
      </c>
      <c r="F29" s="212">
        <v>273.37</v>
      </c>
      <c r="G29" s="212">
        <v>224.04</v>
      </c>
      <c r="H29" s="212">
        <v>210.39</v>
      </c>
      <c r="I29" s="299"/>
      <c r="J29" s="10"/>
      <c r="K29" s="10"/>
      <c r="L29" s="10"/>
      <c r="M29" s="10"/>
      <c r="N29" s="10"/>
      <c r="O29" s="10"/>
      <c r="P29" s="10"/>
      <c r="Q29" s="10"/>
    </row>
    <row r="30" spans="1:17" ht="18" customHeight="1">
      <c r="A30" s="21" t="s">
        <v>329</v>
      </c>
      <c r="B30" s="92" t="s">
        <v>83</v>
      </c>
      <c r="C30" s="92" t="s">
        <v>126</v>
      </c>
      <c r="D30" s="92">
        <v>481.91999999999996</v>
      </c>
      <c r="E30" s="92">
        <v>690.3900000000001</v>
      </c>
      <c r="F30" s="92">
        <v>839.78</v>
      </c>
      <c r="G30" s="333">
        <v>961.29</v>
      </c>
      <c r="H30" s="333">
        <v>1101.8700000000001</v>
      </c>
      <c r="I30" s="299"/>
      <c r="J30" s="10"/>
      <c r="K30" s="10"/>
      <c r="L30" s="10"/>
      <c r="M30" s="10"/>
      <c r="N30" s="10"/>
      <c r="O30" s="10"/>
      <c r="P30" s="10"/>
      <c r="Q30" s="10"/>
    </row>
    <row r="31" spans="1:17" ht="18" customHeight="1">
      <c r="A31" s="23" t="s">
        <v>87</v>
      </c>
      <c r="B31" s="212">
        <v>4.05</v>
      </c>
      <c r="C31" s="212">
        <v>5.01</v>
      </c>
      <c r="D31" s="212">
        <v>5.95</v>
      </c>
      <c r="E31" s="212">
        <v>9.08</v>
      </c>
      <c r="F31" s="212">
        <v>11.2</v>
      </c>
      <c r="G31" s="212">
        <v>18.239999999999998</v>
      </c>
      <c r="H31" s="212">
        <v>8.7700000000000014</v>
      </c>
      <c r="I31" s="299"/>
      <c r="J31" s="10"/>
      <c r="K31" s="10"/>
      <c r="L31" s="10"/>
      <c r="M31" s="10"/>
      <c r="N31" s="10"/>
      <c r="O31" s="10"/>
      <c r="P31" s="10"/>
      <c r="Q31" s="10"/>
    </row>
    <row r="32" spans="1:17" ht="18" customHeight="1">
      <c r="A32" s="23" t="s">
        <v>88</v>
      </c>
      <c r="B32" s="117">
        <f t="shared" ref="B32:G32" si="2">SUM(B28:B31)</f>
        <v>3815.86</v>
      </c>
      <c r="C32" s="117">
        <f t="shared" si="2"/>
        <v>3610.4800000000005</v>
      </c>
      <c r="D32" s="117">
        <f t="shared" si="2"/>
        <v>3894.59</v>
      </c>
      <c r="E32" s="117">
        <f t="shared" si="2"/>
        <v>4232.6900000000005</v>
      </c>
      <c r="F32" s="117">
        <f t="shared" si="2"/>
        <v>4298.57</v>
      </c>
      <c r="G32" s="117">
        <f t="shared" si="2"/>
        <v>4512.26</v>
      </c>
      <c r="H32" s="117">
        <f t="shared" ref="H32" si="3">SUM(H28:H31)</f>
        <v>4438.5</v>
      </c>
      <c r="I32" s="299"/>
      <c r="J32" s="10"/>
      <c r="K32" s="10"/>
      <c r="L32" s="10"/>
      <c r="M32" s="10"/>
      <c r="N32" s="10"/>
      <c r="O32" s="10"/>
      <c r="P32" s="10"/>
      <c r="Q32" s="10"/>
    </row>
    <row r="33" spans="1:18" ht="18" customHeight="1">
      <c r="A33" s="299"/>
      <c r="B33" s="299"/>
      <c r="C33" s="299"/>
      <c r="D33" s="299"/>
      <c r="E33" s="299"/>
      <c r="F33" s="299"/>
      <c r="G33" s="299"/>
      <c r="H33" s="299"/>
      <c r="I33" s="299"/>
      <c r="J33" s="10"/>
      <c r="K33" s="10"/>
      <c r="L33" s="10"/>
      <c r="M33" s="10"/>
      <c r="N33" s="10"/>
      <c r="O33" s="10"/>
      <c r="P33" s="10"/>
      <c r="Q33" s="10"/>
    </row>
    <row r="34" spans="1:18" ht="18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8" ht="18" customHeight="1">
      <c r="A35" s="11" t="s">
        <v>84</v>
      </c>
      <c r="B35" s="223">
        <v>2019</v>
      </c>
      <c r="C35" s="223">
        <v>2020</v>
      </c>
      <c r="D35" s="223" t="s">
        <v>634</v>
      </c>
      <c r="E35" s="223" t="s">
        <v>861</v>
      </c>
      <c r="F35" s="296" t="s">
        <v>378</v>
      </c>
      <c r="G35" s="223" t="s">
        <v>862</v>
      </c>
      <c r="H35" s="36" t="s">
        <v>90</v>
      </c>
      <c r="I35" s="1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18" customHeight="1">
      <c r="A36" s="16" t="s">
        <v>85</v>
      </c>
      <c r="B36" s="212">
        <v>3049.95</v>
      </c>
      <c r="C36" s="278">
        <v>2667.5599999999995</v>
      </c>
      <c r="D36" s="212">
        <v>3164.63</v>
      </c>
      <c r="E36" s="212">
        <v>3150.98</v>
      </c>
      <c r="F36" s="297">
        <f>((E36/D36)-1)*100</f>
        <v>-0.43133004490256699</v>
      </c>
      <c r="G36" s="278">
        <v>3328.55</v>
      </c>
      <c r="H36" s="91">
        <f>((G36/E36)-1)*100</f>
        <v>5.6353896248151347</v>
      </c>
      <c r="I36" s="1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18" customHeight="1">
      <c r="A37" s="21" t="s">
        <v>86</v>
      </c>
      <c r="B37" s="212">
        <v>186.08</v>
      </c>
      <c r="C37" s="278">
        <v>173.46</v>
      </c>
      <c r="D37" s="212">
        <v>211.28000000000003</v>
      </c>
      <c r="E37" s="212">
        <v>213.79</v>
      </c>
      <c r="F37" s="91">
        <f t="shared" ref="F37:F40" si="4">((E37/D37)-1)*100</f>
        <v>1.1879969708443516</v>
      </c>
      <c r="G37" s="278">
        <v>243.11</v>
      </c>
      <c r="H37" s="91">
        <f>((G37/E37)-1)*100</f>
        <v>13.714392628280091</v>
      </c>
      <c r="I37" s="1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18" customHeight="1">
      <c r="A38" s="21" t="s">
        <v>329</v>
      </c>
      <c r="B38" s="333">
        <v>1030.6199999999999</v>
      </c>
      <c r="C38" s="278">
        <v>940.57999999999993</v>
      </c>
      <c r="D38" s="333">
        <v>799.37</v>
      </c>
      <c r="E38" s="333">
        <v>798.01</v>
      </c>
      <c r="F38" s="91">
        <f t="shared" si="4"/>
        <v>-0.17013398050965689</v>
      </c>
      <c r="G38" s="278">
        <v>888.91</v>
      </c>
      <c r="H38" s="91">
        <f>((G38/E38)-1)*100</f>
        <v>11.39083470131952</v>
      </c>
      <c r="I38" s="1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18" customHeight="1">
      <c r="A39" s="23" t="s">
        <v>87</v>
      </c>
      <c r="B39" s="212">
        <v>6.29</v>
      </c>
      <c r="C39" s="278">
        <v>5.05</v>
      </c>
      <c r="D39" s="212">
        <v>5.2</v>
      </c>
      <c r="E39" s="212">
        <v>5.3</v>
      </c>
      <c r="F39" s="91">
        <f t="shared" si="4"/>
        <v>1.9230769230769162</v>
      </c>
      <c r="G39" s="278">
        <v>6.1</v>
      </c>
      <c r="H39" s="116">
        <f>((G39/E39)-1)*100</f>
        <v>15.094339622641506</v>
      </c>
      <c r="I39" s="1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18" customHeight="1">
      <c r="A40" s="23" t="s">
        <v>88</v>
      </c>
      <c r="B40" s="117">
        <f>SUM(B36:B39)</f>
        <v>4272.9399999999996</v>
      </c>
      <c r="C40" s="117">
        <v>3786.6499999999996</v>
      </c>
      <c r="D40" s="117">
        <v>4180.4800000000005</v>
      </c>
      <c r="E40" s="117">
        <f>SUM(E36:E39)</f>
        <v>4168.08</v>
      </c>
      <c r="F40" s="298">
        <f t="shared" si="4"/>
        <v>-0.29661665646051327</v>
      </c>
      <c r="G40" s="117">
        <f>SUM(G36:G39)</f>
        <v>4466.670000000001</v>
      </c>
      <c r="H40" s="116">
        <f>((G40/E40)-1)*100</f>
        <v>7.1637300627627409</v>
      </c>
      <c r="I40" s="1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8" customHeight="1">
      <c r="A41" s="651" t="s">
        <v>92</v>
      </c>
      <c r="B41" s="651"/>
      <c r="C41" s="651"/>
      <c r="D41" s="652"/>
      <c r="E41" s="652"/>
      <c r="F41" s="652"/>
      <c r="G41" s="652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8" ht="18" customHeight="1">
      <c r="A42" s="652" t="s">
        <v>93</v>
      </c>
      <c r="B42" s="652"/>
      <c r="C42" s="652"/>
      <c r="D42" s="652"/>
      <c r="E42" s="652"/>
      <c r="F42" s="652"/>
      <c r="G42" s="652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8" ht="18" customHeight="1">
      <c r="A43" s="10" t="s">
        <v>872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8" ht="18" customHeight="1">
      <c r="A44" s="10" t="s">
        <v>334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8" ht="18" customHeight="1">
      <c r="A45" s="10" t="s">
        <v>873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8" ht="18" customHeight="1">
      <c r="A46" s="115" t="s">
        <v>250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8" ht="18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8" ht="18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ht="18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18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ht="18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ht="18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ht="18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ht="18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18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ht="18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ht="18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ht="18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ht="18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4">
    <mergeCell ref="A1:B1"/>
    <mergeCell ref="A3:H3"/>
    <mergeCell ref="A41:G41"/>
    <mergeCell ref="A42:G42"/>
  </mergeCells>
  <phoneticPr fontId="5"/>
  <pageMargins left="0.51181102362204722" right="0.51181102362204722" top="0.55118110236220474" bottom="0.55118110236220474" header="0.31496062992125984" footer="0.31496062992125984"/>
  <pageSetup paperSize="1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P105"/>
  <sheetViews>
    <sheetView view="pageBreakPreview" zoomScale="60" zoomScaleNormal="80" workbookViewId="0">
      <selection activeCell="A2" sqref="A2:A3"/>
    </sheetView>
  </sheetViews>
  <sheetFormatPr defaultRowHeight="13.5"/>
  <cols>
    <col min="1" max="1" width="20.625" style="197" customWidth="1"/>
    <col min="2" max="2" width="16.625" style="198" customWidth="1"/>
    <col min="3" max="3" width="6.625" style="198" customWidth="1"/>
    <col min="4" max="4" width="10.625" style="199" customWidth="1"/>
    <col min="5" max="5" width="9.625" style="198" customWidth="1"/>
    <col min="6" max="6" width="11.75" style="198" customWidth="1"/>
    <col min="7" max="7" width="9.625" style="198" customWidth="1"/>
    <col min="8" max="9" width="10.625" style="200" customWidth="1"/>
    <col min="10" max="10" width="9.625" style="198" customWidth="1"/>
    <col min="11" max="11" width="11.625" style="198" customWidth="1"/>
    <col min="12" max="13" width="9.625" style="198" customWidth="1"/>
    <col min="14" max="14" width="10.625" style="198" customWidth="1"/>
    <col min="15" max="15" width="10.625" style="127" customWidth="1"/>
    <col min="16" max="16" width="9" style="200"/>
    <col min="17" max="16384" width="9" style="198"/>
  </cols>
  <sheetData>
    <row r="1" spans="1:15" s="144" customFormat="1" ht="15" customHeight="1">
      <c r="A1" s="464" t="s">
        <v>1683</v>
      </c>
      <c r="B1" s="465"/>
      <c r="C1" s="466"/>
      <c r="D1" s="467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9"/>
    </row>
    <row r="2" spans="1:15" s="144" customFormat="1" ht="15" customHeight="1">
      <c r="A2" s="715" t="s">
        <v>254</v>
      </c>
      <c r="B2" s="717" t="s">
        <v>59</v>
      </c>
      <c r="C2" s="683" t="s">
        <v>255</v>
      </c>
      <c r="D2" s="685" t="s">
        <v>256</v>
      </c>
      <c r="E2" s="680" t="s">
        <v>635</v>
      </c>
      <c r="F2" s="681"/>
      <c r="G2" s="681"/>
      <c r="H2" s="681"/>
      <c r="I2" s="682"/>
      <c r="J2" s="680" t="s">
        <v>868</v>
      </c>
      <c r="K2" s="681"/>
      <c r="L2" s="681"/>
      <c r="M2" s="681"/>
      <c r="N2" s="682"/>
      <c r="O2" s="143" t="s">
        <v>58</v>
      </c>
    </row>
    <row r="3" spans="1:15" s="144" customFormat="1" ht="27">
      <c r="A3" s="716"/>
      <c r="B3" s="718"/>
      <c r="C3" s="684"/>
      <c r="D3" s="686"/>
      <c r="E3" s="8" t="s">
        <v>60</v>
      </c>
      <c r="F3" s="222" t="s">
        <v>431</v>
      </c>
      <c r="G3" s="218" t="s">
        <v>333</v>
      </c>
      <c r="H3" s="9" t="s">
        <v>331</v>
      </c>
      <c r="I3" s="450" t="s">
        <v>332</v>
      </c>
      <c r="J3" s="8" t="s">
        <v>60</v>
      </c>
      <c r="K3" s="222" t="s">
        <v>431</v>
      </c>
      <c r="L3" s="218" t="s">
        <v>333</v>
      </c>
      <c r="M3" s="9" t="s">
        <v>331</v>
      </c>
      <c r="N3" s="450" t="s">
        <v>332</v>
      </c>
      <c r="O3" s="145" t="s">
        <v>61</v>
      </c>
    </row>
    <row r="4" spans="1:15" s="306" customFormat="1" ht="15" customHeight="1">
      <c r="A4" s="349" t="s">
        <v>469</v>
      </c>
      <c r="B4" s="347" t="s">
        <v>470</v>
      </c>
      <c r="C4" s="300" t="s">
        <v>10</v>
      </c>
      <c r="D4" s="301" t="s">
        <v>570</v>
      </c>
      <c r="E4" s="302">
        <f>VLOOKUP($A4,Sheet1!$A$10:$P$487,3,FALSE)</f>
        <v>0</v>
      </c>
      <c r="F4" s="303">
        <f>VLOOKUP($A4,Sheet1!$A$10:$P$487,4,FALSE)</f>
        <v>0</v>
      </c>
      <c r="G4" s="303">
        <f>VLOOKUP($A4,Sheet1!$A$10:$P$487,5,FALSE)</f>
        <v>4.54</v>
      </c>
      <c r="H4" s="303">
        <f>VLOOKUP($A4,Sheet1!$A$10:$P$487,8,FALSE)</f>
        <v>8.92</v>
      </c>
      <c r="I4" s="304">
        <f t="shared" ref="I4:I35" si="0">G4+H4</f>
        <v>13.46</v>
      </c>
      <c r="J4" s="302">
        <f>VLOOKUP($A4,Sheet1!$A$10:$P$487,10,FALSE)</f>
        <v>0</v>
      </c>
      <c r="K4" s="303">
        <f>VLOOKUP($A4,Sheet1!$A$10:$P$487,11,FALSE)</f>
        <v>0</v>
      </c>
      <c r="L4" s="303">
        <f>VLOOKUP($A4,Sheet1!$A$10:$P$487,12,FALSE)</f>
        <v>8.76</v>
      </c>
      <c r="M4" s="303">
        <f>VLOOKUP($A4,Sheet1!$A$10:$P$487,15,FALSE)</f>
        <v>12.07</v>
      </c>
      <c r="N4" s="304">
        <f t="shared" ref="N4:N35" si="1">L4+M4</f>
        <v>20.83</v>
      </c>
      <c r="O4" s="305">
        <f t="shared" ref="O4:O35" si="2">((N4/I4)-1)*100</f>
        <v>54.754829123328363</v>
      </c>
    </row>
    <row r="5" spans="1:15" s="306" customFormat="1" ht="15" customHeight="1">
      <c r="A5" s="340" t="s">
        <v>186</v>
      </c>
      <c r="B5" s="347" t="s">
        <v>185</v>
      </c>
      <c r="C5" s="300" t="s">
        <v>10</v>
      </c>
      <c r="D5" s="384" t="s">
        <v>408</v>
      </c>
      <c r="E5" s="302">
        <f>VLOOKUP($A5,Sheet1!$A$10:$P$487,3,FALSE)</f>
        <v>0</v>
      </c>
      <c r="F5" s="303">
        <f>VLOOKUP($A5,Sheet1!$A$10:$P$487,4,FALSE)</f>
        <v>0</v>
      </c>
      <c r="G5" s="303">
        <f>VLOOKUP($A5,Sheet1!$A$10:$P$487,5,FALSE)</f>
        <v>4.13</v>
      </c>
      <c r="H5" s="303">
        <f>VLOOKUP($A5,Sheet1!$A$10:$P$487,8,FALSE)</f>
        <v>6.83</v>
      </c>
      <c r="I5" s="304">
        <f t="shared" si="0"/>
        <v>10.96</v>
      </c>
      <c r="J5" s="302">
        <f>VLOOKUP($A5,Sheet1!$A$10:$P$487,10,FALSE)</f>
        <v>0</v>
      </c>
      <c r="K5" s="303">
        <f>VLOOKUP($A5,Sheet1!$A$10:$P$487,11,FALSE)</f>
        <v>0</v>
      </c>
      <c r="L5" s="303">
        <f>VLOOKUP($A5,Sheet1!$A$10:$P$487,12,FALSE)</f>
        <v>4.28</v>
      </c>
      <c r="M5" s="303">
        <f>VLOOKUP($A5,Sheet1!$A$10:$P$487,15,FALSE)</f>
        <v>14.23</v>
      </c>
      <c r="N5" s="304">
        <f t="shared" si="1"/>
        <v>18.510000000000002</v>
      </c>
      <c r="O5" s="152">
        <f t="shared" si="2"/>
        <v>68.886861313868607</v>
      </c>
    </row>
    <row r="6" spans="1:15" s="306" customFormat="1" ht="15" customHeight="1">
      <c r="A6" s="340" t="s">
        <v>419</v>
      </c>
      <c r="B6" s="350" t="s">
        <v>429</v>
      </c>
      <c r="C6" s="300" t="s">
        <v>10</v>
      </c>
      <c r="D6" s="301" t="s">
        <v>572</v>
      </c>
      <c r="E6" s="302">
        <f>VLOOKUP($A6,Sheet1!$A$10:$P$487,3,FALSE)</f>
        <v>0</v>
      </c>
      <c r="F6" s="303">
        <f>VLOOKUP($A6,Sheet1!$A$10:$P$487,4,FALSE)</f>
        <v>0</v>
      </c>
      <c r="G6" s="303">
        <f>VLOOKUP($A6,Sheet1!$A$10:$P$487,5,FALSE)</f>
        <v>1.07</v>
      </c>
      <c r="H6" s="303">
        <f>VLOOKUP($A6,Sheet1!$A$10:$P$487,8,FALSE)</f>
        <v>7.21</v>
      </c>
      <c r="I6" s="304">
        <f t="shared" si="0"/>
        <v>8.2799999999999994</v>
      </c>
      <c r="J6" s="302">
        <f>VLOOKUP($A6,Sheet1!$A$10:$P$487,10,FALSE)</f>
        <v>0</v>
      </c>
      <c r="K6" s="303">
        <f>VLOOKUP($A6,Sheet1!$A$10:$P$487,11,FALSE)</f>
        <v>0</v>
      </c>
      <c r="L6" s="303">
        <f>VLOOKUP($A6,Sheet1!$A$10:$P$487,12,FALSE)</f>
        <v>2.67</v>
      </c>
      <c r="M6" s="303">
        <f>VLOOKUP($A6,Sheet1!$A$10:$P$487,15,FALSE)</f>
        <v>4.38</v>
      </c>
      <c r="N6" s="304">
        <f t="shared" si="1"/>
        <v>7.05</v>
      </c>
      <c r="O6" s="305">
        <f t="shared" si="2"/>
        <v>-14.855072463768115</v>
      </c>
    </row>
    <row r="7" spans="1:15" s="306" customFormat="1" ht="15" customHeight="1">
      <c r="A7" s="340" t="s">
        <v>484</v>
      </c>
      <c r="B7" s="350" t="s">
        <v>485</v>
      </c>
      <c r="C7" s="300" t="s">
        <v>10</v>
      </c>
      <c r="D7" s="301" t="s">
        <v>572</v>
      </c>
      <c r="E7" s="302">
        <f>VLOOKUP($A7,Sheet1!$A$10:$P$487,3,FALSE)</f>
        <v>0</v>
      </c>
      <c r="F7" s="303">
        <f>VLOOKUP($A7,Sheet1!$A$10:$P$487,4,FALSE)</f>
        <v>0</v>
      </c>
      <c r="G7" s="303">
        <f>VLOOKUP($A7,Sheet1!$A$10:$P$487,5,FALSE)</f>
        <v>2.41</v>
      </c>
      <c r="H7" s="303">
        <f>VLOOKUP($A7,Sheet1!$A$10:$P$487,8,FALSE)</f>
        <v>5.36</v>
      </c>
      <c r="I7" s="304">
        <f t="shared" si="0"/>
        <v>7.7700000000000005</v>
      </c>
      <c r="J7" s="302">
        <f>VLOOKUP($A7,Sheet1!$A$10:$P$487,10,FALSE)</f>
        <v>0</v>
      </c>
      <c r="K7" s="303">
        <f>VLOOKUP($A7,Sheet1!$A$10:$P$487,11,FALSE)</f>
        <v>0</v>
      </c>
      <c r="L7" s="303">
        <f>VLOOKUP($A7,Sheet1!$A$10:$P$487,12,FALSE)</f>
        <v>5.04</v>
      </c>
      <c r="M7" s="303">
        <f>VLOOKUP($A7,Sheet1!$A$10:$P$487,15,FALSE)</f>
        <v>7.14</v>
      </c>
      <c r="N7" s="304">
        <f t="shared" si="1"/>
        <v>12.18</v>
      </c>
      <c r="O7" s="305">
        <f t="shared" si="2"/>
        <v>56.756756756756758</v>
      </c>
    </row>
    <row r="8" spans="1:15" s="306" customFormat="1" ht="15" customHeight="1">
      <c r="A8" s="340" t="s">
        <v>444</v>
      </c>
      <c r="B8" s="347" t="s">
        <v>445</v>
      </c>
      <c r="C8" s="300" t="s">
        <v>10</v>
      </c>
      <c r="D8" s="301" t="s">
        <v>408</v>
      </c>
      <c r="E8" s="302">
        <f>VLOOKUP($A8,Sheet1!$A$10:$P$487,3,FALSE)</f>
        <v>0</v>
      </c>
      <c r="F8" s="303">
        <f>VLOOKUP($A8,Sheet1!$A$10:$P$487,4,FALSE)</f>
        <v>0</v>
      </c>
      <c r="G8" s="303">
        <f>VLOOKUP($A8,Sheet1!$A$10:$P$487,5,FALSE)</f>
        <v>4.33</v>
      </c>
      <c r="H8" s="303">
        <f>VLOOKUP($A8,Sheet1!$A$10:$P$487,8,FALSE)</f>
        <v>2.77</v>
      </c>
      <c r="I8" s="304">
        <f t="shared" si="0"/>
        <v>7.1</v>
      </c>
      <c r="J8" s="302">
        <f>VLOOKUP($A8,Sheet1!$A$10:$P$487,10,FALSE)</f>
        <v>0</v>
      </c>
      <c r="K8" s="303">
        <f>VLOOKUP($A8,Sheet1!$A$10:$P$487,11,FALSE)</f>
        <v>0</v>
      </c>
      <c r="L8" s="303">
        <f>VLOOKUP($A8,Sheet1!$A$10:$P$487,12,FALSE)</f>
        <v>3.32</v>
      </c>
      <c r="M8" s="303">
        <f>VLOOKUP($A8,Sheet1!$A$10:$P$487,15,FALSE)</f>
        <v>9.6199999999999992</v>
      </c>
      <c r="N8" s="304">
        <f t="shared" si="1"/>
        <v>12.94</v>
      </c>
      <c r="O8" s="305">
        <f t="shared" si="2"/>
        <v>82.25352112676056</v>
      </c>
    </row>
    <row r="9" spans="1:15" s="306" customFormat="1" ht="15" customHeight="1">
      <c r="A9" s="340" t="s">
        <v>455</v>
      </c>
      <c r="B9" s="347" t="s">
        <v>456</v>
      </c>
      <c r="C9" s="300" t="s">
        <v>10</v>
      </c>
      <c r="D9" s="301" t="s">
        <v>408</v>
      </c>
      <c r="E9" s="302">
        <f>VLOOKUP($A9,Sheet1!$A$10:$P$487,3,FALSE)</f>
        <v>0</v>
      </c>
      <c r="F9" s="303">
        <f>VLOOKUP($A9,Sheet1!$A$10:$P$487,4,FALSE)</f>
        <v>0</v>
      </c>
      <c r="G9" s="303">
        <f>VLOOKUP($A9,Sheet1!$A$10:$P$487,5,FALSE)</f>
        <v>1.98</v>
      </c>
      <c r="H9" s="303">
        <f>VLOOKUP($A9,Sheet1!$A$10:$P$487,8,FALSE)</f>
        <v>4.63</v>
      </c>
      <c r="I9" s="304">
        <f t="shared" si="0"/>
        <v>6.6099999999999994</v>
      </c>
      <c r="J9" s="302">
        <f>VLOOKUP($A9,Sheet1!$A$10:$P$487,10,FALSE)</f>
        <v>0</v>
      </c>
      <c r="K9" s="303">
        <f>VLOOKUP($A9,Sheet1!$A$10:$P$487,11,FALSE)</f>
        <v>0</v>
      </c>
      <c r="L9" s="303">
        <f>VLOOKUP($A9,Sheet1!$A$10:$P$487,12,FALSE)</f>
        <v>2.52</v>
      </c>
      <c r="M9" s="303">
        <f>VLOOKUP($A9,Sheet1!$A$10:$P$487,15,FALSE)</f>
        <v>5.82</v>
      </c>
      <c r="N9" s="304">
        <f t="shared" si="1"/>
        <v>8.34</v>
      </c>
      <c r="O9" s="305">
        <f t="shared" si="2"/>
        <v>26.172465960665669</v>
      </c>
    </row>
    <row r="10" spans="1:15" s="306" customFormat="1" ht="15" customHeight="1">
      <c r="A10" s="340" t="s">
        <v>472</v>
      </c>
      <c r="B10" s="347" t="s">
        <v>473</v>
      </c>
      <c r="C10" s="300" t="s">
        <v>10</v>
      </c>
      <c r="D10" s="301" t="s">
        <v>570</v>
      </c>
      <c r="E10" s="302">
        <f>VLOOKUP($A10,Sheet1!$A$10:$P$487,3,FALSE)</f>
        <v>0</v>
      </c>
      <c r="F10" s="303">
        <f>VLOOKUP($A10,Sheet1!$A$10:$P$487,4,FALSE)</f>
        <v>0</v>
      </c>
      <c r="G10" s="303">
        <f>VLOOKUP($A10,Sheet1!$A$10:$P$487,5,FALSE)</f>
        <v>1.32</v>
      </c>
      <c r="H10" s="303">
        <f>VLOOKUP($A10,Sheet1!$A$10:$P$487,8,FALSE)</f>
        <v>4.51</v>
      </c>
      <c r="I10" s="304">
        <f t="shared" si="0"/>
        <v>5.83</v>
      </c>
      <c r="J10" s="302">
        <f>VLOOKUP($A10,Sheet1!$A$10:$P$487,10,FALSE)</f>
        <v>0</v>
      </c>
      <c r="K10" s="303">
        <f>VLOOKUP($A10,Sheet1!$A$10:$P$487,11,FALSE)</f>
        <v>0.06</v>
      </c>
      <c r="L10" s="303">
        <f>VLOOKUP($A10,Sheet1!$A$10:$P$487,12,FALSE)</f>
        <v>3.05</v>
      </c>
      <c r="M10" s="303">
        <f>VLOOKUP($A10,Sheet1!$A$10:$P$487,15,FALSE)</f>
        <v>2.37</v>
      </c>
      <c r="N10" s="304">
        <f t="shared" si="1"/>
        <v>5.42</v>
      </c>
      <c r="O10" s="305">
        <f t="shared" si="2"/>
        <v>-7.0325900514579764</v>
      </c>
    </row>
    <row r="11" spans="1:15" s="306" customFormat="1" ht="15" customHeight="1">
      <c r="A11" s="340" t="s">
        <v>786</v>
      </c>
      <c r="B11" s="347" t="s">
        <v>787</v>
      </c>
      <c r="C11" s="300" t="s">
        <v>10</v>
      </c>
      <c r="D11" s="301" t="s">
        <v>570</v>
      </c>
      <c r="E11" s="302">
        <f>VLOOKUP($A11,Sheet1!$A$10:$P$487,3,FALSE)</f>
        <v>0</v>
      </c>
      <c r="F11" s="303">
        <f>VLOOKUP($A11,Sheet1!$A$10:$P$487,4,FALSE)</f>
        <v>0</v>
      </c>
      <c r="G11" s="303">
        <f>VLOOKUP($A11,Sheet1!$A$10:$P$487,5,FALSE)</f>
        <v>1.33</v>
      </c>
      <c r="H11" s="303">
        <f>VLOOKUP($A11,Sheet1!$A$10:$P$487,8,FALSE)</f>
        <v>3.78</v>
      </c>
      <c r="I11" s="304">
        <f t="shared" si="0"/>
        <v>5.1099999999999994</v>
      </c>
      <c r="J11" s="302">
        <f>VLOOKUP($A11,Sheet1!$A$10:$P$487,10,FALSE)</f>
        <v>0</v>
      </c>
      <c r="K11" s="303">
        <f>VLOOKUP($A11,Sheet1!$A$10:$P$487,11,FALSE)</f>
        <v>0</v>
      </c>
      <c r="L11" s="303">
        <f>VLOOKUP($A11,Sheet1!$A$10:$P$487,12,FALSE)</f>
        <v>2.52</v>
      </c>
      <c r="M11" s="303">
        <f>VLOOKUP($A11,Sheet1!$A$10:$P$487,15,FALSE)</f>
        <v>3.62</v>
      </c>
      <c r="N11" s="304">
        <f t="shared" si="1"/>
        <v>6.1400000000000006</v>
      </c>
      <c r="O11" s="305">
        <f t="shared" si="2"/>
        <v>20.156555772994157</v>
      </c>
    </row>
    <row r="12" spans="1:15" s="306" customFormat="1" ht="15" customHeight="1">
      <c r="A12" s="340" t="s">
        <v>1479</v>
      </c>
      <c r="B12" s="347" t="s">
        <v>1480</v>
      </c>
      <c r="C12" s="300" t="s">
        <v>10</v>
      </c>
      <c r="D12" s="301" t="s">
        <v>408</v>
      </c>
      <c r="E12" s="302">
        <f>VLOOKUP($A12,Sheet1!$A$10:$P$487,3,FALSE)</f>
        <v>0</v>
      </c>
      <c r="F12" s="303">
        <f>VLOOKUP($A12,Sheet1!$A$10:$P$487,4,FALSE)</f>
        <v>0</v>
      </c>
      <c r="G12" s="303">
        <f>VLOOKUP($A12,Sheet1!$A$10:$P$487,5,FALSE)</f>
        <v>1.0900000000000001</v>
      </c>
      <c r="H12" s="303">
        <f>VLOOKUP($A12,Sheet1!$A$10:$P$487,8,FALSE)</f>
        <v>2.4700000000000002</v>
      </c>
      <c r="I12" s="304">
        <f t="shared" si="0"/>
        <v>3.5600000000000005</v>
      </c>
      <c r="J12" s="302">
        <f>VLOOKUP($A12,Sheet1!$A$10:$P$487,10,FALSE)</f>
        <v>0</v>
      </c>
      <c r="K12" s="303">
        <f>VLOOKUP($A12,Sheet1!$A$10:$P$487,11,FALSE)</f>
        <v>0</v>
      </c>
      <c r="L12" s="303">
        <f>VLOOKUP($A12,Sheet1!$A$10:$P$487,12,FALSE)</f>
        <v>1.76</v>
      </c>
      <c r="M12" s="303">
        <f>VLOOKUP($A12,Sheet1!$A$10:$P$487,15,FALSE)</f>
        <v>2.57</v>
      </c>
      <c r="N12" s="304">
        <f t="shared" si="1"/>
        <v>4.33</v>
      </c>
      <c r="O12" s="305">
        <f t="shared" si="2"/>
        <v>21.62921348314606</v>
      </c>
    </row>
    <row r="13" spans="1:15" s="306" customFormat="1" ht="15" customHeight="1">
      <c r="A13" s="340" t="s">
        <v>392</v>
      </c>
      <c r="B13" s="347" t="s">
        <v>461</v>
      </c>
      <c r="C13" s="300" t="s">
        <v>10</v>
      </c>
      <c r="D13" s="301" t="s">
        <v>408</v>
      </c>
      <c r="E13" s="302">
        <f>VLOOKUP($A13,Sheet1!$A$10:$P$487,3,FALSE)</f>
        <v>0</v>
      </c>
      <c r="F13" s="303">
        <f>VLOOKUP($A13,Sheet1!$A$10:$P$487,4,FALSE)</f>
        <v>0</v>
      </c>
      <c r="G13" s="303">
        <f>VLOOKUP($A13,Sheet1!$A$10:$P$487,5,FALSE)</f>
        <v>1</v>
      </c>
      <c r="H13" s="303">
        <f>VLOOKUP($A13,Sheet1!$A$10:$P$487,8,FALSE)</f>
        <v>2.38</v>
      </c>
      <c r="I13" s="304">
        <f t="shared" si="0"/>
        <v>3.38</v>
      </c>
      <c r="J13" s="302">
        <f>VLOOKUP($A13,Sheet1!$A$10:$P$487,10,FALSE)</f>
        <v>0</v>
      </c>
      <c r="K13" s="303">
        <f>VLOOKUP($A13,Sheet1!$A$10:$P$487,11,FALSE)</f>
        <v>0</v>
      </c>
      <c r="L13" s="303">
        <f>VLOOKUP($A13,Sheet1!$A$10:$P$487,12,FALSE)</f>
        <v>2.21</v>
      </c>
      <c r="M13" s="303">
        <f>VLOOKUP($A13,Sheet1!$A$10:$P$487,15,FALSE)</f>
        <v>3.27</v>
      </c>
      <c r="N13" s="304">
        <f t="shared" si="1"/>
        <v>5.48</v>
      </c>
      <c r="O13" s="305">
        <f t="shared" si="2"/>
        <v>62.130177514792926</v>
      </c>
    </row>
    <row r="14" spans="1:15" s="306" customFormat="1" ht="15" customHeight="1">
      <c r="A14" s="340" t="s">
        <v>449</v>
      </c>
      <c r="B14" s="347" t="s">
        <v>450</v>
      </c>
      <c r="C14" s="300" t="s">
        <v>10</v>
      </c>
      <c r="D14" s="301" t="s">
        <v>408</v>
      </c>
      <c r="E14" s="302">
        <f>VLOOKUP($A14,Sheet1!$A$10:$P$487,3,FALSE)</f>
        <v>0</v>
      </c>
      <c r="F14" s="303">
        <f>VLOOKUP($A14,Sheet1!$A$10:$P$487,4,FALSE)</f>
        <v>0.71</v>
      </c>
      <c r="G14" s="303">
        <f>VLOOKUP($A14,Sheet1!$A$10:$P$487,5,FALSE)</f>
        <v>1.27</v>
      </c>
      <c r="H14" s="303">
        <f>VLOOKUP($A14,Sheet1!$A$10:$P$487,8,FALSE)</f>
        <v>1.85</v>
      </c>
      <c r="I14" s="304">
        <f t="shared" si="0"/>
        <v>3.12</v>
      </c>
      <c r="J14" s="302">
        <f>VLOOKUP($A14,Sheet1!$A$10:$P$487,10,FALSE)</f>
        <v>0</v>
      </c>
      <c r="K14" s="303">
        <f>VLOOKUP($A14,Sheet1!$A$10:$P$487,11,FALSE)</f>
        <v>0.47</v>
      </c>
      <c r="L14" s="303">
        <f>VLOOKUP($A14,Sheet1!$A$10:$P$487,12,FALSE)</f>
        <v>2.0699999999999998</v>
      </c>
      <c r="M14" s="303">
        <f>VLOOKUP($A14,Sheet1!$A$10:$P$487,15,FALSE)</f>
        <v>3.38</v>
      </c>
      <c r="N14" s="304">
        <f t="shared" si="1"/>
        <v>5.4499999999999993</v>
      </c>
      <c r="O14" s="305">
        <f t="shared" si="2"/>
        <v>74.679487179487154</v>
      </c>
    </row>
    <row r="15" spans="1:15" s="306" customFormat="1" ht="15" customHeight="1">
      <c r="A15" s="340" t="s">
        <v>1551</v>
      </c>
      <c r="B15" s="347" t="s">
        <v>1552</v>
      </c>
      <c r="C15" s="300" t="s">
        <v>10</v>
      </c>
      <c r="D15" s="301" t="s">
        <v>570</v>
      </c>
      <c r="E15" s="302">
        <f>VLOOKUP($A15,Sheet1!$A$10:$P$487,3,FALSE)</f>
        <v>0</v>
      </c>
      <c r="F15" s="303">
        <f>VLOOKUP($A15,Sheet1!$A$10:$P$487,4,FALSE)</f>
        <v>0</v>
      </c>
      <c r="G15" s="303">
        <f>VLOOKUP($A15,Sheet1!$A$10:$P$487,5,FALSE)</f>
        <v>0.9</v>
      </c>
      <c r="H15" s="303">
        <f>VLOOKUP($A15,Sheet1!$A$10:$P$487,8,FALSE)</f>
        <v>2.21</v>
      </c>
      <c r="I15" s="304">
        <f t="shared" si="0"/>
        <v>3.11</v>
      </c>
      <c r="J15" s="302">
        <f>VLOOKUP($A15,Sheet1!$A$10:$P$487,10,FALSE)</f>
        <v>0</v>
      </c>
      <c r="K15" s="303">
        <f>VLOOKUP($A15,Sheet1!$A$10:$P$487,11,FALSE)</f>
        <v>0</v>
      </c>
      <c r="L15" s="303">
        <f>VLOOKUP($A15,Sheet1!$A$10:$P$487,12,FALSE)</f>
        <v>0.77</v>
      </c>
      <c r="M15" s="303">
        <f>VLOOKUP($A15,Sheet1!$A$10:$P$487,15,FALSE)</f>
        <v>1.72</v>
      </c>
      <c r="N15" s="304">
        <f t="shared" si="1"/>
        <v>2.4900000000000002</v>
      </c>
      <c r="O15" s="305">
        <f t="shared" si="2"/>
        <v>-19.935691318327965</v>
      </c>
    </row>
    <row r="16" spans="1:15" s="306" customFormat="1" ht="15" customHeight="1">
      <c r="A16" s="340" t="s">
        <v>1589</v>
      </c>
      <c r="B16" s="347" t="s">
        <v>1590</v>
      </c>
      <c r="C16" s="300" t="s">
        <v>10</v>
      </c>
      <c r="D16" s="301" t="s">
        <v>408</v>
      </c>
      <c r="E16" s="302">
        <f>VLOOKUP($A16,Sheet1!$A$10:$P$487,3,FALSE)</f>
        <v>0</v>
      </c>
      <c r="F16" s="303">
        <f>VLOOKUP($A16,Sheet1!$A$10:$P$487,4,FALSE)</f>
        <v>0</v>
      </c>
      <c r="G16" s="303">
        <f>VLOOKUP($A16,Sheet1!$A$10:$P$487,5,FALSE)</f>
        <v>0.63</v>
      </c>
      <c r="H16" s="303">
        <f>VLOOKUP($A16,Sheet1!$A$10:$P$487,8,FALSE)</f>
        <v>2.42</v>
      </c>
      <c r="I16" s="304">
        <f t="shared" si="0"/>
        <v>3.05</v>
      </c>
      <c r="J16" s="302">
        <f>VLOOKUP($A16,Sheet1!$A$10:$P$487,10,FALSE)</f>
        <v>0</v>
      </c>
      <c r="K16" s="303">
        <f>VLOOKUP($A16,Sheet1!$A$10:$P$487,11,FALSE)</f>
        <v>0</v>
      </c>
      <c r="L16" s="303">
        <f>VLOOKUP($A16,Sheet1!$A$10:$P$487,12,FALSE)</f>
        <v>1.06</v>
      </c>
      <c r="M16" s="303">
        <f>VLOOKUP($A16,Sheet1!$A$10:$P$487,15,FALSE)</f>
        <v>1.91</v>
      </c>
      <c r="N16" s="304">
        <f t="shared" si="1"/>
        <v>2.9699999999999998</v>
      </c>
      <c r="O16" s="305">
        <f t="shared" si="2"/>
        <v>-2.6229508196721318</v>
      </c>
    </row>
    <row r="17" spans="1:15" s="306" customFormat="1" ht="15" customHeight="1">
      <c r="A17" s="340" t="s">
        <v>1489</v>
      </c>
      <c r="B17" s="347" t="s">
        <v>1490</v>
      </c>
      <c r="C17" s="300" t="s">
        <v>10</v>
      </c>
      <c r="D17" s="301" t="s">
        <v>570</v>
      </c>
      <c r="E17" s="302">
        <f>VLOOKUP($A17,Sheet1!$A$10:$P$487,3,FALSE)</f>
        <v>0</v>
      </c>
      <c r="F17" s="303">
        <f>VLOOKUP($A17,Sheet1!$A$10:$P$487,4,FALSE)</f>
        <v>0</v>
      </c>
      <c r="G17" s="303">
        <f>VLOOKUP($A17,Sheet1!$A$10:$P$487,5,FALSE)</f>
        <v>0.71</v>
      </c>
      <c r="H17" s="303">
        <f>VLOOKUP($A17,Sheet1!$A$10:$P$487,8,FALSE)</f>
        <v>2.1800000000000002</v>
      </c>
      <c r="I17" s="304">
        <f t="shared" si="0"/>
        <v>2.89</v>
      </c>
      <c r="J17" s="302">
        <f>VLOOKUP($A17,Sheet1!$A$10:$P$487,10,FALSE)</f>
        <v>0</v>
      </c>
      <c r="K17" s="303">
        <f>VLOOKUP($A17,Sheet1!$A$10:$P$487,11,FALSE)</f>
        <v>0</v>
      </c>
      <c r="L17" s="303">
        <f>VLOOKUP($A17,Sheet1!$A$10:$P$487,12,FALSE)</f>
        <v>1.1599999999999999</v>
      </c>
      <c r="M17" s="303">
        <f>VLOOKUP($A17,Sheet1!$A$10:$P$487,15,FALSE)</f>
        <v>2.56</v>
      </c>
      <c r="N17" s="304">
        <f t="shared" si="1"/>
        <v>3.7199999999999998</v>
      </c>
      <c r="O17" s="305">
        <f t="shared" si="2"/>
        <v>28.719723183391</v>
      </c>
    </row>
    <row r="18" spans="1:15" s="306" customFormat="1" ht="15" customHeight="1">
      <c r="A18" s="340" t="s">
        <v>1485</v>
      </c>
      <c r="B18" s="350" t="s">
        <v>1486</v>
      </c>
      <c r="C18" s="300" t="s">
        <v>10</v>
      </c>
      <c r="D18" s="301" t="s">
        <v>572</v>
      </c>
      <c r="E18" s="302">
        <f>VLOOKUP($A18,Sheet1!$A$10:$P$487,3,FALSE)</f>
        <v>0</v>
      </c>
      <c r="F18" s="303">
        <f>VLOOKUP($A18,Sheet1!$A$10:$P$487,4,FALSE)</f>
        <v>0</v>
      </c>
      <c r="G18" s="303">
        <f>VLOOKUP($A18,Sheet1!$A$10:$P$487,5,FALSE)</f>
        <v>1</v>
      </c>
      <c r="H18" s="303">
        <f>VLOOKUP($A18,Sheet1!$A$10:$P$487,8,FALSE)</f>
        <v>1.79</v>
      </c>
      <c r="I18" s="304">
        <f t="shared" si="0"/>
        <v>2.79</v>
      </c>
      <c r="J18" s="302">
        <f>VLOOKUP($A18,Sheet1!$A$10:$P$487,10,FALSE)</f>
        <v>0</v>
      </c>
      <c r="K18" s="303">
        <f>VLOOKUP($A18,Sheet1!$A$10:$P$487,11,FALSE)</f>
        <v>0</v>
      </c>
      <c r="L18" s="303">
        <f>VLOOKUP($A18,Sheet1!$A$10:$P$487,12,FALSE)</f>
        <v>0.87</v>
      </c>
      <c r="M18" s="303">
        <f>VLOOKUP($A18,Sheet1!$A$10:$P$487,15,FALSE)</f>
        <v>2.61</v>
      </c>
      <c r="N18" s="304">
        <f t="shared" si="1"/>
        <v>3.48</v>
      </c>
      <c r="O18" s="305">
        <f t="shared" si="2"/>
        <v>24.731182795698924</v>
      </c>
    </row>
    <row r="19" spans="1:15" s="306" customFormat="1" ht="15" customHeight="1">
      <c r="A19" s="340" t="s">
        <v>1563</v>
      </c>
      <c r="B19" s="347" t="s">
        <v>1564</v>
      </c>
      <c r="C19" s="300" t="s">
        <v>10</v>
      </c>
      <c r="D19" s="301" t="s">
        <v>408</v>
      </c>
      <c r="E19" s="302">
        <f>VLOOKUP($A19,Sheet1!$A$10:$P$487,3,FALSE)</f>
        <v>0</v>
      </c>
      <c r="F19" s="303">
        <f>VLOOKUP($A19,Sheet1!$A$10:$P$487,4,FALSE)</f>
        <v>0</v>
      </c>
      <c r="G19" s="303">
        <f>VLOOKUP($A19,Sheet1!$A$10:$P$487,5,FALSE)</f>
        <v>0.65</v>
      </c>
      <c r="H19" s="303">
        <f>VLOOKUP($A19,Sheet1!$A$10:$P$487,8,FALSE)</f>
        <v>2.13</v>
      </c>
      <c r="I19" s="304">
        <f t="shared" si="0"/>
        <v>2.78</v>
      </c>
      <c r="J19" s="302">
        <f>VLOOKUP($A19,Sheet1!$A$10:$P$487,10,FALSE)</f>
        <v>0</v>
      </c>
      <c r="K19" s="303">
        <f>VLOOKUP($A19,Sheet1!$A$10:$P$487,11,FALSE)</f>
        <v>0</v>
      </c>
      <c r="L19" s="303">
        <f>VLOOKUP($A19,Sheet1!$A$10:$P$487,12,FALSE)</f>
        <v>0.72</v>
      </c>
      <c r="M19" s="303">
        <f>VLOOKUP($A19,Sheet1!$A$10:$P$487,15,FALSE)</f>
        <v>2.35</v>
      </c>
      <c r="N19" s="304">
        <f t="shared" si="1"/>
        <v>3.0700000000000003</v>
      </c>
      <c r="O19" s="305">
        <f t="shared" si="2"/>
        <v>10.431654676259017</v>
      </c>
    </row>
    <row r="20" spans="1:15" s="306" customFormat="1" ht="15" customHeight="1">
      <c r="A20" s="340" t="s">
        <v>1493</v>
      </c>
      <c r="B20" s="347" t="s">
        <v>1494</v>
      </c>
      <c r="C20" s="300" t="s">
        <v>10</v>
      </c>
      <c r="D20" s="301" t="s">
        <v>408</v>
      </c>
      <c r="E20" s="302">
        <f>VLOOKUP($A20,Sheet1!$A$10:$P$487,3,FALSE)</f>
        <v>0</v>
      </c>
      <c r="F20" s="303">
        <f>VLOOKUP($A20,Sheet1!$A$10:$P$487,4,FALSE)</f>
        <v>0</v>
      </c>
      <c r="G20" s="303">
        <f>VLOOKUP($A20,Sheet1!$A$10:$P$487,5,FALSE)</f>
        <v>0.68</v>
      </c>
      <c r="H20" s="303">
        <f>VLOOKUP($A20,Sheet1!$A$10:$P$487,8,FALSE)</f>
        <v>1.78</v>
      </c>
      <c r="I20" s="304">
        <f t="shared" si="0"/>
        <v>2.46</v>
      </c>
      <c r="J20" s="302">
        <f>VLOOKUP($A20,Sheet1!$A$10:$P$487,10,FALSE)</f>
        <v>0</v>
      </c>
      <c r="K20" s="303">
        <f>VLOOKUP($A20,Sheet1!$A$10:$P$487,11,FALSE)</f>
        <v>0</v>
      </c>
      <c r="L20" s="303">
        <f>VLOOKUP($A20,Sheet1!$A$10:$P$487,12,FALSE)</f>
        <v>1.22</v>
      </c>
      <c r="M20" s="303">
        <f>VLOOKUP($A20,Sheet1!$A$10:$P$487,15,FALSE)</f>
        <v>0.15</v>
      </c>
      <c r="N20" s="304">
        <f t="shared" si="1"/>
        <v>1.3699999999999999</v>
      </c>
      <c r="O20" s="305">
        <f t="shared" si="2"/>
        <v>-44.308943089430898</v>
      </c>
    </row>
    <row r="21" spans="1:15" s="306" customFormat="1" ht="15" customHeight="1">
      <c r="A21" s="340" t="s">
        <v>1591</v>
      </c>
      <c r="B21" s="350" t="s">
        <v>1592</v>
      </c>
      <c r="C21" s="300" t="s">
        <v>10</v>
      </c>
      <c r="D21" s="301" t="s">
        <v>572</v>
      </c>
      <c r="E21" s="302">
        <f>VLOOKUP($A21,Sheet1!$A$10:$P$487,3,FALSE)</f>
        <v>0</v>
      </c>
      <c r="F21" s="303">
        <f>VLOOKUP($A21,Sheet1!$A$10:$P$487,4,FALSE)</f>
        <v>0</v>
      </c>
      <c r="G21" s="303">
        <f>VLOOKUP($A21,Sheet1!$A$10:$P$487,5,FALSE)</f>
        <v>0.27</v>
      </c>
      <c r="H21" s="303">
        <f>VLOOKUP($A21,Sheet1!$A$10:$P$487,8,FALSE)</f>
        <v>1.97</v>
      </c>
      <c r="I21" s="304">
        <f t="shared" si="0"/>
        <v>2.2400000000000002</v>
      </c>
      <c r="J21" s="302">
        <f>VLOOKUP($A21,Sheet1!$A$10:$P$487,10,FALSE)</f>
        <v>0</v>
      </c>
      <c r="K21" s="303">
        <f>VLOOKUP($A21,Sheet1!$A$10:$P$487,11,FALSE)</f>
        <v>0</v>
      </c>
      <c r="L21" s="303">
        <f>VLOOKUP($A21,Sheet1!$A$10:$P$487,12,FALSE)</f>
        <v>0.3</v>
      </c>
      <c r="M21" s="303">
        <f>VLOOKUP($A21,Sheet1!$A$10:$P$487,15,FALSE)</f>
        <v>1.45</v>
      </c>
      <c r="N21" s="304">
        <f t="shared" si="1"/>
        <v>1.75</v>
      </c>
      <c r="O21" s="305">
        <f t="shared" si="2"/>
        <v>-21.875000000000011</v>
      </c>
    </row>
    <row r="22" spans="1:15" s="306" customFormat="1" ht="15" customHeight="1">
      <c r="A22" s="340" t="s">
        <v>387</v>
      </c>
      <c r="B22" s="347" t="s">
        <v>460</v>
      </c>
      <c r="C22" s="300" t="s">
        <v>10</v>
      </c>
      <c r="D22" s="301" t="s">
        <v>408</v>
      </c>
      <c r="E22" s="302">
        <f>VLOOKUP($A22,Sheet1!$A$10:$P$487,3,FALSE)</f>
        <v>0</v>
      </c>
      <c r="F22" s="303">
        <f>VLOOKUP($A22,Sheet1!$A$10:$P$487,4,FALSE)</f>
        <v>0</v>
      </c>
      <c r="G22" s="303">
        <f>VLOOKUP($A22,Sheet1!$A$10:$P$487,5,FALSE)</f>
        <v>0.74</v>
      </c>
      <c r="H22" s="303">
        <f>VLOOKUP($A22,Sheet1!$A$10:$P$487,8,FALSE)</f>
        <v>1.49</v>
      </c>
      <c r="I22" s="304">
        <f t="shared" si="0"/>
        <v>2.23</v>
      </c>
      <c r="J22" s="302">
        <f>VLOOKUP($A22,Sheet1!$A$10:$P$487,10,FALSE)</f>
        <v>0</v>
      </c>
      <c r="K22" s="303">
        <f>VLOOKUP($A22,Sheet1!$A$10:$P$487,11,FALSE)</f>
        <v>0</v>
      </c>
      <c r="L22" s="303">
        <f>VLOOKUP($A22,Sheet1!$A$10:$P$487,12,FALSE)</f>
        <v>0.86</v>
      </c>
      <c r="M22" s="303">
        <f>VLOOKUP($A22,Sheet1!$A$10:$P$487,15,FALSE)</f>
        <v>1.84</v>
      </c>
      <c r="N22" s="304">
        <f t="shared" si="1"/>
        <v>2.7</v>
      </c>
      <c r="O22" s="305">
        <f t="shared" si="2"/>
        <v>21.07623318385652</v>
      </c>
    </row>
    <row r="23" spans="1:15" s="306" customFormat="1" ht="15" customHeight="1">
      <c r="A23" s="340" t="s">
        <v>769</v>
      </c>
      <c r="B23" s="347" t="s">
        <v>1670</v>
      </c>
      <c r="C23" s="300" t="s">
        <v>10</v>
      </c>
      <c r="D23" s="301" t="s">
        <v>570</v>
      </c>
      <c r="E23" s="302">
        <f>VLOOKUP($A23,Sheet1!$A$10:$P$487,3,FALSE)</f>
        <v>0</v>
      </c>
      <c r="F23" s="303">
        <f>VLOOKUP($A23,Sheet1!$A$10:$P$487,4,FALSE)</f>
        <v>0</v>
      </c>
      <c r="G23" s="303">
        <f>VLOOKUP($A23,Sheet1!$A$10:$P$487,5,FALSE)</f>
        <v>0.71</v>
      </c>
      <c r="H23" s="303">
        <f>VLOOKUP($A23,Sheet1!$A$10:$P$487,8,FALSE)</f>
        <v>1.46</v>
      </c>
      <c r="I23" s="304">
        <f t="shared" si="0"/>
        <v>2.17</v>
      </c>
      <c r="J23" s="302">
        <f>VLOOKUP($A23,Sheet1!$A$10:$P$487,10,FALSE)</f>
        <v>0</v>
      </c>
      <c r="K23" s="303">
        <f>VLOOKUP($A23,Sheet1!$A$10:$P$487,11,FALSE)</f>
        <v>0</v>
      </c>
      <c r="L23" s="303">
        <f>VLOOKUP($A23,Sheet1!$A$10:$P$487,12,FALSE)</f>
        <v>0.63</v>
      </c>
      <c r="M23" s="303">
        <f>VLOOKUP($A23,Sheet1!$A$10:$P$487,15,FALSE)</f>
        <v>1.32</v>
      </c>
      <c r="N23" s="304">
        <f t="shared" si="1"/>
        <v>1.9500000000000002</v>
      </c>
      <c r="O23" s="305">
        <f t="shared" si="2"/>
        <v>-10.138248847926256</v>
      </c>
    </row>
    <row r="24" spans="1:15" s="306" customFormat="1" ht="15" customHeight="1">
      <c r="A24" s="340" t="s">
        <v>388</v>
      </c>
      <c r="B24" s="347" t="s">
        <v>443</v>
      </c>
      <c r="C24" s="300" t="s">
        <v>10</v>
      </c>
      <c r="D24" s="301" t="s">
        <v>408</v>
      </c>
      <c r="E24" s="302">
        <f>VLOOKUP($A24,Sheet1!$A$10:$P$487,3,FALSE)</f>
        <v>0</v>
      </c>
      <c r="F24" s="303">
        <f>VLOOKUP($A24,Sheet1!$A$10:$P$487,4,FALSE)</f>
        <v>0</v>
      </c>
      <c r="G24" s="303">
        <f>VLOOKUP($A24,Sheet1!$A$10:$P$487,5,FALSE)</f>
        <v>0.49</v>
      </c>
      <c r="H24" s="303">
        <f>VLOOKUP($A24,Sheet1!$A$10:$P$487,8,FALSE)</f>
        <v>1.64</v>
      </c>
      <c r="I24" s="304">
        <f t="shared" si="0"/>
        <v>2.13</v>
      </c>
      <c r="J24" s="302">
        <f>VLOOKUP($A24,Sheet1!$A$10:$P$487,10,FALSE)</f>
        <v>0</v>
      </c>
      <c r="K24" s="303">
        <f>VLOOKUP($A24,Sheet1!$A$10:$P$487,11,FALSE)</f>
        <v>0</v>
      </c>
      <c r="L24" s="303">
        <f>VLOOKUP($A24,Sheet1!$A$10:$P$487,12,FALSE)</f>
        <v>1.51</v>
      </c>
      <c r="M24" s="303">
        <f>VLOOKUP($A24,Sheet1!$A$10:$P$487,15,FALSE)</f>
        <v>1.79</v>
      </c>
      <c r="N24" s="304">
        <f t="shared" si="1"/>
        <v>3.3</v>
      </c>
      <c r="O24" s="305">
        <f t="shared" si="2"/>
        <v>54.929577464788728</v>
      </c>
    </row>
    <row r="25" spans="1:15" s="306" customFormat="1" ht="15" customHeight="1">
      <c r="A25" s="340" t="s">
        <v>1555</v>
      </c>
      <c r="B25" s="347" t="s">
        <v>1556</v>
      </c>
      <c r="C25" s="300" t="s">
        <v>10</v>
      </c>
      <c r="D25" s="301" t="s">
        <v>408</v>
      </c>
      <c r="E25" s="302">
        <f>VLOOKUP($A25,Sheet1!$A$10:$P$487,3,FALSE)</f>
        <v>0</v>
      </c>
      <c r="F25" s="303">
        <f>VLOOKUP($A25,Sheet1!$A$10:$P$487,4,FALSE)</f>
        <v>0</v>
      </c>
      <c r="G25" s="303">
        <f>VLOOKUP($A25,Sheet1!$A$10:$P$487,5,FALSE)</f>
        <v>1.04</v>
      </c>
      <c r="H25" s="303">
        <f>VLOOKUP($A25,Sheet1!$A$10:$P$487,8,FALSE)</f>
        <v>0.94</v>
      </c>
      <c r="I25" s="304">
        <f t="shared" si="0"/>
        <v>1.98</v>
      </c>
      <c r="J25" s="302">
        <f>VLOOKUP($A25,Sheet1!$A$10:$P$487,10,FALSE)</f>
        <v>0</v>
      </c>
      <c r="K25" s="303">
        <f>VLOOKUP($A25,Sheet1!$A$10:$P$487,11,FALSE)</f>
        <v>0</v>
      </c>
      <c r="L25" s="303">
        <f>VLOOKUP($A25,Sheet1!$A$10:$P$487,12,FALSE)</f>
        <v>0.95</v>
      </c>
      <c r="M25" s="303">
        <f>VLOOKUP($A25,Sheet1!$A$10:$P$487,15,FALSE)</f>
        <v>2.0699999999999998</v>
      </c>
      <c r="N25" s="304">
        <f t="shared" si="1"/>
        <v>3.0199999999999996</v>
      </c>
      <c r="O25" s="305">
        <f t="shared" si="2"/>
        <v>52.525252525252512</v>
      </c>
    </row>
    <row r="26" spans="1:15" s="306" customFormat="1" ht="15" customHeight="1">
      <c r="A26" s="340" t="s">
        <v>1557</v>
      </c>
      <c r="B26" s="347" t="s">
        <v>1558</v>
      </c>
      <c r="C26" s="300" t="s">
        <v>10</v>
      </c>
      <c r="D26" s="301" t="s">
        <v>408</v>
      </c>
      <c r="E26" s="302">
        <f>VLOOKUP($A26,Sheet1!$A$10:$P$487,3,FALSE)</f>
        <v>0</v>
      </c>
      <c r="F26" s="303">
        <f>VLOOKUP($A26,Sheet1!$A$10:$P$487,4,FALSE)</f>
        <v>0</v>
      </c>
      <c r="G26" s="303">
        <f>VLOOKUP($A26,Sheet1!$A$10:$P$487,5,FALSE)</f>
        <v>0.56000000000000005</v>
      </c>
      <c r="H26" s="303">
        <f>VLOOKUP($A26,Sheet1!$A$10:$P$487,8,FALSE)</f>
        <v>1.33</v>
      </c>
      <c r="I26" s="304">
        <f t="shared" si="0"/>
        <v>1.8900000000000001</v>
      </c>
      <c r="J26" s="302">
        <f>VLOOKUP($A26,Sheet1!$A$10:$P$487,10,FALSE)</f>
        <v>0</v>
      </c>
      <c r="K26" s="303">
        <f>VLOOKUP($A26,Sheet1!$A$10:$P$487,11,FALSE)</f>
        <v>0</v>
      </c>
      <c r="L26" s="303">
        <f>VLOOKUP($A26,Sheet1!$A$10:$P$487,12,FALSE)</f>
        <v>0.59</v>
      </c>
      <c r="M26" s="303">
        <f>VLOOKUP($A26,Sheet1!$A$10:$P$487,15,FALSE)</f>
        <v>2.21</v>
      </c>
      <c r="N26" s="304">
        <f t="shared" si="1"/>
        <v>2.8</v>
      </c>
      <c r="O26" s="305">
        <f t="shared" si="2"/>
        <v>48.148148148148138</v>
      </c>
    </row>
    <row r="27" spans="1:15" s="306" customFormat="1" ht="15" customHeight="1">
      <c r="A27" s="340" t="s">
        <v>1521</v>
      </c>
      <c r="B27" s="347" t="s">
        <v>1522</v>
      </c>
      <c r="C27" s="300" t="s">
        <v>10</v>
      </c>
      <c r="D27" s="301" t="s">
        <v>408</v>
      </c>
      <c r="E27" s="302">
        <f>VLOOKUP($A27,Sheet1!$A$10:$P$487,3,FALSE)</f>
        <v>0</v>
      </c>
      <c r="F27" s="303">
        <f>VLOOKUP($A27,Sheet1!$A$10:$P$487,4,FALSE)</f>
        <v>0</v>
      </c>
      <c r="G27" s="303">
        <f>VLOOKUP($A27,Sheet1!$A$10:$P$487,5,FALSE)</f>
        <v>0</v>
      </c>
      <c r="H27" s="303">
        <f>VLOOKUP($A27,Sheet1!$A$10:$P$487,8,FALSE)</f>
        <v>1.69</v>
      </c>
      <c r="I27" s="304">
        <f t="shared" si="0"/>
        <v>1.69</v>
      </c>
      <c r="J27" s="302">
        <f>VLOOKUP($A27,Sheet1!$A$10:$P$487,10,FALSE)</f>
        <v>0</v>
      </c>
      <c r="K27" s="303">
        <f>VLOOKUP($A27,Sheet1!$A$10:$P$487,11,FALSE)</f>
        <v>0</v>
      </c>
      <c r="L27" s="303">
        <f>VLOOKUP($A27,Sheet1!$A$10:$P$487,12,FALSE)</f>
        <v>0.39</v>
      </c>
      <c r="M27" s="303">
        <f>VLOOKUP($A27,Sheet1!$A$10:$P$487,15,FALSE)</f>
        <v>0.79</v>
      </c>
      <c r="N27" s="304">
        <f t="shared" si="1"/>
        <v>1.1800000000000002</v>
      </c>
      <c r="O27" s="305">
        <f t="shared" si="2"/>
        <v>-30.177514792899395</v>
      </c>
    </row>
    <row r="28" spans="1:15" s="306" customFormat="1" ht="15" customHeight="1">
      <c r="A28" s="340" t="s">
        <v>458</v>
      </c>
      <c r="B28" s="347" t="s">
        <v>459</v>
      </c>
      <c r="C28" s="300" t="s">
        <v>10</v>
      </c>
      <c r="D28" s="301" t="s">
        <v>408</v>
      </c>
      <c r="E28" s="302">
        <f>VLOOKUP($A28,Sheet1!$A$10:$P$487,3,FALSE)</f>
        <v>0</v>
      </c>
      <c r="F28" s="303">
        <f>VLOOKUP($A28,Sheet1!$A$10:$P$487,4,FALSE)</f>
        <v>0</v>
      </c>
      <c r="G28" s="303">
        <f>VLOOKUP($A28,Sheet1!$A$10:$P$487,5,FALSE)</f>
        <v>0.48</v>
      </c>
      <c r="H28" s="303">
        <f>VLOOKUP($A28,Sheet1!$A$10:$P$487,8,FALSE)</f>
        <v>1.0900000000000001</v>
      </c>
      <c r="I28" s="304">
        <f t="shared" si="0"/>
        <v>1.57</v>
      </c>
      <c r="J28" s="302">
        <f>VLOOKUP($A28,Sheet1!$A$10:$P$487,10,FALSE)</f>
        <v>0</v>
      </c>
      <c r="K28" s="303">
        <f>VLOOKUP($A28,Sheet1!$A$10:$P$487,11,FALSE)</f>
        <v>0</v>
      </c>
      <c r="L28" s="303">
        <f>VLOOKUP($A28,Sheet1!$A$10:$P$487,12,FALSE)</f>
        <v>0.78</v>
      </c>
      <c r="M28" s="303">
        <f>VLOOKUP($A28,Sheet1!$A$10:$P$487,15,FALSE)</f>
        <v>0.94</v>
      </c>
      <c r="N28" s="304">
        <f t="shared" si="1"/>
        <v>1.72</v>
      </c>
      <c r="O28" s="305">
        <f t="shared" si="2"/>
        <v>9.554140127388532</v>
      </c>
    </row>
    <row r="29" spans="1:15" s="306" customFormat="1" ht="15" customHeight="1">
      <c r="A29" s="340" t="s">
        <v>1523</v>
      </c>
      <c r="B29" s="350" t="s">
        <v>1524</v>
      </c>
      <c r="C29" s="300" t="s">
        <v>10</v>
      </c>
      <c r="D29" s="301" t="s">
        <v>572</v>
      </c>
      <c r="E29" s="302">
        <f>VLOOKUP($A29,Sheet1!$A$10:$P$487,3,FALSE)</f>
        <v>0</v>
      </c>
      <c r="F29" s="303">
        <f>VLOOKUP($A29,Sheet1!$A$10:$P$487,4,FALSE)</f>
        <v>0</v>
      </c>
      <c r="G29" s="303">
        <f>VLOOKUP($A29,Sheet1!$A$10:$P$487,5,FALSE)</f>
        <v>0.56999999999999995</v>
      </c>
      <c r="H29" s="303">
        <f>VLOOKUP($A29,Sheet1!$A$10:$P$487,8,FALSE)</f>
        <v>0.96</v>
      </c>
      <c r="I29" s="304">
        <f t="shared" si="0"/>
        <v>1.5299999999999998</v>
      </c>
      <c r="J29" s="302">
        <f>VLOOKUP($A29,Sheet1!$A$10:$P$487,10,FALSE)</f>
        <v>0</v>
      </c>
      <c r="K29" s="303">
        <f>VLOOKUP($A29,Sheet1!$A$10:$P$487,11,FALSE)</f>
        <v>0</v>
      </c>
      <c r="L29" s="303">
        <f>VLOOKUP($A29,Sheet1!$A$10:$P$487,12,FALSE)</f>
        <v>2.2400000000000002</v>
      </c>
      <c r="M29" s="303">
        <f>VLOOKUP($A29,Sheet1!$A$10:$P$487,15,FALSE)</f>
        <v>1.95</v>
      </c>
      <c r="N29" s="304">
        <f t="shared" si="1"/>
        <v>4.1900000000000004</v>
      </c>
      <c r="O29" s="305">
        <f t="shared" si="2"/>
        <v>173.85620915032683</v>
      </c>
    </row>
    <row r="30" spans="1:15" s="98" customFormat="1" ht="15" customHeight="1">
      <c r="A30" s="340" t="s">
        <v>1491</v>
      </c>
      <c r="B30" s="350" t="s">
        <v>1492</v>
      </c>
      <c r="C30" s="300" t="s">
        <v>10</v>
      </c>
      <c r="D30" s="301" t="s">
        <v>572</v>
      </c>
      <c r="E30" s="302">
        <f>VLOOKUP($A30,Sheet1!$A$10:$P$487,3,FALSE)</f>
        <v>0</v>
      </c>
      <c r="F30" s="303">
        <f>VLOOKUP($A30,Sheet1!$A$10:$P$487,4,FALSE)</f>
        <v>0</v>
      </c>
      <c r="G30" s="303">
        <f>VLOOKUP($A30,Sheet1!$A$10:$P$487,5,FALSE)</f>
        <v>0.48</v>
      </c>
      <c r="H30" s="303">
        <f>VLOOKUP($A30,Sheet1!$A$10:$P$487,8,FALSE)</f>
        <v>0.96</v>
      </c>
      <c r="I30" s="304">
        <f t="shared" si="0"/>
        <v>1.44</v>
      </c>
      <c r="J30" s="302">
        <f>VLOOKUP($A30,Sheet1!$A$10:$P$487,10,FALSE)</f>
        <v>0</v>
      </c>
      <c r="K30" s="303">
        <f>VLOOKUP($A30,Sheet1!$A$10:$P$487,11,FALSE)</f>
        <v>0</v>
      </c>
      <c r="L30" s="303">
        <f>VLOOKUP($A30,Sheet1!$A$10:$P$487,12,FALSE)</f>
        <v>1.41</v>
      </c>
      <c r="M30" s="303">
        <f>VLOOKUP($A30,Sheet1!$A$10:$P$487,15,FALSE)</f>
        <v>2.29</v>
      </c>
      <c r="N30" s="304">
        <f t="shared" si="1"/>
        <v>3.7</v>
      </c>
      <c r="O30" s="305">
        <f t="shared" si="2"/>
        <v>156.94444444444446</v>
      </c>
    </row>
    <row r="31" spans="1:15" s="98" customFormat="1" ht="15" customHeight="1">
      <c r="A31" s="340" t="s">
        <v>1571</v>
      </c>
      <c r="B31" s="347" t="s">
        <v>1572</v>
      </c>
      <c r="C31" s="300" t="s">
        <v>10</v>
      </c>
      <c r="D31" s="301" t="s">
        <v>570</v>
      </c>
      <c r="E31" s="302">
        <f>VLOOKUP($A31,Sheet1!$A$10:$P$487,3,FALSE)</f>
        <v>0</v>
      </c>
      <c r="F31" s="303">
        <f>VLOOKUP($A31,Sheet1!$A$10:$P$487,4,FALSE)</f>
        <v>0</v>
      </c>
      <c r="G31" s="303">
        <f>VLOOKUP($A31,Sheet1!$A$10:$P$487,5,FALSE)</f>
        <v>0.75</v>
      </c>
      <c r="H31" s="303">
        <f>VLOOKUP($A31,Sheet1!$A$10:$P$487,8,FALSE)</f>
        <v>0.64</v>
      </c>
      <c r="I31" s="304">
        <f t="shared" si="0"/>
        <v>1.3900000000000001</v>
      </c>
      <c r="J31" s="302">
        <f>VLOOKUP($A31,Sheet1!$A$10:$P$487,10,FALSE)</f>
        <v>0</v>
      </c>
      <c r="K31" s="303">
        <f>VLOOKUP($A31,Sheet1!$A$10:$P$487,11,FALSE)</f>
        <v>0</v>
      </c>
      <c r="L31" s="303">
        <f>VLOOKUP($A31,Sheet1!$A$10:$P$487,12,FALSE)</f>
        <v>0.55000000000000004</v>
      </c>
      <c r="M31" s="303">
        <f>VLOOKUP($A31,Sheet1!$A$10:$P$487,15,FALSE)</f>
        <v>1.99</v>
      </c>
      <c r="N31" s="304">
        <f t="shared" si="1"/>
        <v>2.54</v>
      </c>
      <c r="O31" s="305">
        <f t="shared" si="2"/>
        <v>82.733812949640281</v>
      </c>
    </row>
    <row r="32" spans="1:15" s="98" customFormat="1" ht="15" customHeight="1">
      <c r="A32" s="340" t="s">
        <v>767</v>
      </c>
      <c r="B32" s="347" t="s">
        <v>768</v>
      </c>
      <c r="C32" s="300" t="s">
        <v>10</v>
      </c>
      <c r="D32" s="301" t="s">
        <v>408</v>
      </c>
      <c r="E32" s="302">
        <f>VLOOKUP($A32,Sheet1!$A$10:$P$487,3,FALSE)</f>
        <v>0</v>
      </c>
      <c r="F32" s="303">
        <f>VLOOKUP($A32,Sheet1!$A$10:$P$487,4,FALSE)</f>
        <v>0</v>
      </c>
      <c r="G32" s="303">
        <f>VLOOKUP($A32,Sheet1!$A$10:$P$487,5,FALSE)</f>
        <v>0.12</v>
      </c>
      <c r="H32" s="303">
        <f>VLOOKUP($A32,Sheet1!$A$10:$P$487,8,FALSE)</f>
        <v>1.24</v>
      </c>
      <c r="I32" s="304">
        <f t="shared" si="0"/>
        <v>1.3599999999999999</v>
      </c>
      <c r="J32" s="302">
        <f>VLOOKUP($A32,Sheet1!$A$10:$P$487,10,FALSE)</f>
        <v>0</v>
      </c>
      <c r="K32" s="303">
        <f>VLOOKUP($A32,Sheet1!$A$10:$P$487,11,FALSE)</f>
        <v>0</v>
      </c>
      <c r="L32" s="303">
        <f>VLOOKUP($A32,Sheet1!$A$10:$P$487,12,FALSE)</f>
        <v>0.42</v>
      </c>
      <c r="M32" s="303">
        <f>VLOOKUP($A32,Sheet1!$A$10:$P$487,15,FALSE)</f>
        <v>0.52</v>
      </c>
      <c r="N32" s="304">
        <f t="shared" si="1"/>
        <v>0.94</v>
      </c>
      <c r="O32" s="305">
        <f t="shared" si="2"/>
        <v>-30.882352941176471</v>
      </c>
    </row>
    <row r="33" spans="1:15" s="98" customFormat="1" ht="15" customHeight="1">
      <c r="A33" s="340" t="s">
        <v>539</v>
      </c>
      <c r="B33" s="350" t="s">
        <v>578</v>
      </c>
      <c r="C33" s="300" t="s">
        <v>13</v>
      </c>
      <c r="D33" s="301" t="s">
        <v>1395</v>
      </c>
      <c r="E33" s="302">
        <f>VLOOKUP($A33,Sheet1!$A$10:$P$487,3,FALSE)</f>
        <v>0</v>
      </c>
      <c r="F33" s="303">
        <f>VLOOKUP($A33,Sheet1!$A$10:$P$487,4,FALSE)</f>
        <v>0</v>
      </c>
      <c r="G33" s="303">
        <f>VLOOKUP($A33,Sheet1!$A$10:$P$487,5,FALSE)</f>
        <v>0.33</v>
      </c>
      <c r="H33" s="303">
        <f>VLOOKUP($A33,Sheet1!$A$10:$P$487,8,FALSE)</f>
        <v>0.98</v>
      </c>
      <c r="I33" s="304">
        <f t="shared" si="0"/>
        <v>1.31</v>
      </c>
      <c r="J33" s="302">
        <f>VLOOKUP($A33,Sheet1!$A$10:$P$487,10,FALSE)</f>
        <v>0</v>
      </c>
      <c r="K33" s="303">
        <f>VLOOKUP($A33,Sheet1!$A$10:$P$487,11,FALSE)</f>
        <v>0</v>
      </c>
      <c r="L33" s="303">
        <f>VLOOKUP($A33,Sheet1!$A$10:$P$487,12,FALSE)</f>
        <v>0.69</v>
      </c>
      <c r="M33" s="303">
        <f>VLOOKUP($A33,Sheet1!$A$10:$P$487,15,FALSE)</f>
        <v>1.47</v>
      </c>
      <c r="N33" s="304">
        <f t="shared" si="1"/>
        <v>2.16</v>
      </c>
      <c r="O33" s="305">
        <f t="shared" si="2"/>
        <v>64.885496183206115</v>
      </c>
    </row>
    <row r="34" spans="1:15" s="306" customFormat="1" ht="15" customHeight="1">
      <c r="A34" s="340" t="s">
        <v>1481</v>
      </c>
      <c r="B34" s="350" t="s">
        <v>1482</v>
      </c>
      <c r="C34" s="300" t="s">
        <v>10</v>
      </c>
      <c r="D34" s="301" t="s">
        <v>572</v>
      </c>
      <c r="E34" s="302">
        <f>VLOOKUP($A34,Sheet1!$A$10:$P$487,3,FALSE)</f>
        <v>0</v>
      </c>
      <c r="F34" s="303">
        <f>VLOOKUP($A34,Sheet1!$A$10:$P$487,4,FALSE)</f>
        <v>0</v>
      </c>
      <c r="G34" s="303">
        <f>VLOOKUP($A34,Sheet1!$A$10:$P$487,5,FALSE)</f>
        <v>0.74</v>
      </c>
      <c r="H34" s="303">
        <f>VLOOKUP($A34,Sheet1!$A$10:$P$487,8,FALSE)</f>
        <v>0.52</v>
      </c>
      <c r="I34" s="304">
        <f t="shared" si="0"/>
        <v>1.26</v>
      </c>
      <c r="J34" s="302">
        <f>VLOOKUP($A34,Sheet1!$A$10:$P$487,10,FALSE)</f>
        <v>0</v>
      </c>
      <c r="K34" s="303">
        <f>VLOOKUP($A34,Sheet1!$A$10:$P$487,11,FALSE)</f>
        <v>0</v>
      </c>
      <c r="L34" s="303">
        <f>VLOOKUP($A34,Sheet1!$A$10:$P$487,12,FALSE)</f>
        <v>0.24</v>
      </c>
      <c r="M34" s="303">
        <f>VLOOKUP($A34,Sheet1!$A$10:$P$487,15,FALSE)</f>
        <v>1.61</v>
      </c>
      <c r="N34" s="304">
        <f t="shared" si="1"/>
        <v>1.85</v>
      </c>
      <c r="O34" s="305">
        <f t="shared" si="2"/>
        <v>46.825396825396837</v>
      </c>
    </row>
    <row r="35" spans="1:15" s="306" customFormat="1" ht="15" customHeight="1">
      <c r="A35" s="340" t="s">
        <v>1561</v>
      </c>
      <c r="B35" s="350" t="s">
        <v>1562</v>
      </c>
      <c r="C35" s="300" t="s">
        <v>10</v>
      </c>
      <c r="D35" s="301" t="s">
        <v>572</v>
      </c>
      <c r="E35" s="302">
        <f>VLOOKUP($A35,Sheet1!$A$10:$P$487,3,FALSE)</f>
        <v>0</v>
      </c>
      <c r="F35" s="303">
        <f>VLOOKUP($A35,Sheet1!$A$10:$P$487,4,FALSE)</f>
        <v>0</v>
      </c>
      <c r="G35" s="303">
        <f>VLOOKUP($A35,Sheet1!$A$10:$P$487,5,FALSE)</f>
        <v>0.75</v>
      </c>
      <c r="H35" s="303">
        <f>VLOOKUP($A35,Sheet1!$A$10:$P$487,8,FALSE)</f>
        <v>0.48</v>
      </c>
      <c r="I35" s="304">
        <f t="shared" si="0"/>
        <v>1.23</v>
      </c>
      <c r="J35" s="302">
        <f>VLOOKUP($A35,Sheet1!$A$10:$P$487,10,FALSE)</f>
        <v>0</v>
      </c>
      <c r="K35" s="303">
        <f>VLOOKUP($A35,Sheet1!$A$10:$P$487,11,FALSE)</f>
        <v>0</v>
      </c>
      <c r="L35" s="303">
        <f>VLOOKUP($A35,Sheet1!$A$10:$P$487,12,FALSE)</f>
        <v>0.98</v>
      </c>
      <c r="M35" s="303">
        <f>VLOOKUP($A35,Sheet1!$A$10:$P$487,15,FALSE)</f>
        <v>0.4</v>
      </c>
      <c r="N35" s="304">
        <f t="shared" si="1"/>
        <v>1.38</v>
      </c>
      <c r="O35" s="305">
        <f t="shared" si="2"/>
        <v>12.195121951219502</v>
      </c>
    </row>
    <row r="36" spans="1:15" s="306" customFormat="1" ht="15" customHeight="1">
      <c r="A36" s="340" t="s">
        <v>1501</v>
      </c>
      <c r="B36" s="350" t="s">
        <v>1502</v>
      </c>
      <c r="C36" s="300" t="s">
        <v>10</v>
      </c>
      <c r="D36" s="301" t="s">
        <v>572</v>
      </c>
      <c r="E36" s="302">
        <f>VLOOKUP($A36,Sheet1!$A$10:$P$487,3,FALSE)</f>
        <v>0</v>
      </c>
      <c r="F36" s="303">
        <f>VLOOKUP($A36,Sheet1!$A$10:$P$487,4,FALSE)</f>
        <v>0</v>
      </c>
      <c r="G36" s="303">
        <f>VLOOKUP($A36,Sheet1!$A$10:$P$487,5,FALSE)</f>
        <v>0.59</v>
      </c>
      <c r="H36" s="303">
        <f>VLOOKUP($A36,Sheet1!$A$10:$P$487,8,FALSE)</f>
        <v>0.57999999999999996</v>
      </c>
      <c r="I36" s="304">
        <f t="shared" ref="I36:I67" si="3">G36+H36</f>
        <v>1.17</v>
      </c>
      <c r="J36" s="302">
        <f>VLOOKUP($A36,Sheet1!$A$10:$P$487,10,FALSE)</f>
        <v>0</v>
      </c>
      <c r="K36" s="303">
        <f>VLOOKUP($A36,Sheet1!$A$10:$P$487,11,FALSE)</f>
        <v>0</v>
      </c>
      <c r="L36" s="303">
        <f>VLOOKUP($A36,Sheet1!$A$10:$P$487,12,FALSE)</f>
        <v>0.2</v>
      </c>
      <c r="M36" s="303">
        <f>VLOOKUP($A36,Sheet1!$A$10:$P$487,15,FALSE)</f>
        <v>1.64</v>
      </c>
      <c r="N36" s="304">
        <f t="shared" ref="N36:N67" si="4">L36+M36</f>
        <v>1.8399999999999999</v>
      </c>
      <c r="O36" s="305">
        <f t="shared" ref="O36:O67" si="5">((N36/I36)-1)*100</f>
        <v>57.26495726495726</v>
      </c>
    </row>
    <row r="37" spans="1:15" s="306" customFormat="1" ht="15" customHeight="1">
      <c r="A37" s="340" t="s">
        <v>1573</v>
      </c>
      <c r="B37" s="347" t="s">
        <v>1574</v>
      </c>
      <c r="C37" s="300" t="s">
        <v>10</v>
      </c>
      <c r="D37" s="301" t="s">
        <v>570</v>
      </c>
      <c r="E37" s="302">
        <f>VLOOKUP($A37,Sheet1!$A$10:$P$487,3,FALSE)</f>
        <v>0</v>
      </c>
      <c r="F37" s="303">
        <f>VLOOKUP($A37,Sheet1!$A$10:$P$487,4,FALSE)</f>
        <v>0</v>
      </c>
      <c r="G37" s="303">
        <f>VLOOKUP($A37,Sheet1!$A$10:$P$487,5,FALSE)</f>
        <v>0.57999999999999996</v>
      </c>
      <c r="H37" s="303">
        <f>VLOOKUP($A37,Sheet1!$A$10:$P$487,8,FALSE)</f>
        <v>0.54</v>
      </c>
      <c r="I37" s="304">
        <f t="shared" si="3"/>
        <v>1.1200000000000001</v>
      </c>
      <c r="J37" s="302">
        <f>VLOOKUP($A37,Sheet1!$A$10:$P$487,10,FALSE)</f>
        <v>0</v>
      </c>
      <c r="K37" s="303">
        <f>VLOOKUP($A37,Sheet1!$A$10:$P$487,11,FALSE)</f>
        <v>0</v>
      </c>
      <c r="L37" s="303">
        <f>VLOOKUP($A37,Sheet1!$A$10:$P$487,12,FALSE)</f>
        <v>0.38</v>
      </c>
      <c r="M37" s="303">
        <f>VLOOKUP($A37,Sheet1!$A$10:$P$487,15,FALSE)</f>
        <v>2.98</v>
      </c>
      <c r="N37" s="304">
        <f t="shared" si="4"/>
        <v>3.36</v>
      </c>
      <c r="O37" s="305">
        <f t="shared" si="5"/>
        <v>199.99999999999994</v>
      </c>
    </row>
    <row r="38" spans="1:15" s="306" customFormat="1" ht="15" customHeight="1">
      <c r="A38" s="340" t="s">
        <v>810</v>
      </c>
      <c r="B38" s="350" t="s">
        <v>1672</v>
      </c>
      <c r="C38" s="300" t="s">
        <v>10</v>
      </c>
      <c r="D38" s="301" t="s">
        <v>572</v>
      </c>
      <c r="E38" s="302">
        <f>VLOOKUP($A38,Sheet1!$A$10:$P$487,3,FALSE)</f>
        <v>0</v>
      </c>
      <c r="F38" s="303">
        <f>VLOOKUP($A38,Sheet1!$A$10:$P$487,4,FALSE)</f>
        <v>0</v>
      </c>
      <c r="G38" s="303">
        <f>VLOOKUP($A38,Sheet1!$A$10:$P$487,5,FALSE)</f>
        <v>0.24</v>
      </c>
      <c r="H38" s="303">
        <f>VLOOKUP($A38,Sheet1!$A$10:$P$487,8,FALSE)</f>
        <v>0.79</v>
      </c>
      <c r="I38" s="304">
        <f t="shared" si="3"/>
        <v>1.03</v>
      </c>
      <c r="J38" s="302">
        <f>VLOOKUP($A38,Sheet1!$A$10:$P$487,10,FALSE)</f>
        <v>0</v>
      </c>
      <c r="K38" s="303">
        <f>VLOOKUP($A38,Sheet1!$A$10:$P$487,11,FALSE)</f>
        <v>0</v>
      </c>
      <c r="L38" s="303">
        <f>VLOOKUP($A38,Sheet1!$A$10:$P$487,12,FALSE)</f>
        <v>0.56000000000000005</v>
      </c>
      <c r="M38" s="303">
        <f>VLOOKUP($A38,Sheet1!$A$10:$P$487,15,FALSE)</f>
        <v>0.81</v>
      </c>
      <c r="N38" s="304">
        <f t="shared" si="4"/>
        <v>1.37</v>
      </c>
      <c r="O38" s="305">
        <f t="shared" si="5"/>
        <v>33.009708737864088</v>
      </c>
    </row>
    <row r="39" spans="1:15" s="306" customFormat="1" ht="15" customHeight="1">
      <c r="A39" s="340" t="s">
        <v>761</v>
      </c>
      <c r="B39" s="347" t="s">
        <v>762</v>
      </c>
      <c r="C39" s="300" t="s">
        <v>10</v>
      </c>
      <c r="D39" s="301" t="s">
        <v>408</v>
      </c>
      <c r="E39" s="302">
        <f>VLOOKUP($A39,Sheet1!$A$10:$P$487,3,FALSE)</f>
        <v>0</v>
      </c>
      <c r="F39" s="303">
        <f>VLOOKUP($A39,Sheet1!$A$10:$P$487,4,FALSE)</f>
        <v>0</v>
      </c>
      <c r="G39" s="303">
        <f>VLOOKUP($A39,Sheet1!$A$10:$P$487,5,FALSE)</f>
        <v>0.27</v>
      </c>
      <c r="H39" s="303">
        <f>VLOOKUP($A39,Sheet1!$A$10:$P$487,8,FALSE)</f>
        <v>0.72</v>
      </c>
      <c r="I39" s="304">
        <f t="shared" si="3"/>
        <v>0.99</v>
      </c>
      <c r="J39" s="302">
        <f>VLOOKUP($A39,Sheet1!$A$10:$P$487,10,FALSE)</f>
        <v>0</v>
      </c>
      <c r="K39" s="303">
        <f>VLOOKUP($A39,Sheet1!$A$10:$P$487,11,FALSE)</f>
        <v>0</v>
      </c>
      <c r="L39" s="303">
        <f>VLOOKUP($A39,Sheet1!$A$10:$P$487,12,FALSE)</f>
        <v>0.26</v>
      </c>
      <c r="M39" s="303">
        <f>VLOOKUP($A39,Sheet1!$A$10:$P$487,15,FALSE)</f>
        <v>0.6</v>
      </c>
      <c r="N39" s="304">
        <f t="shared" si="4"/>
        <v>0.86</v>
      </c>
      <c r="O39" s="305">
        <f t="shared" si="5"/>
        <v>-13.131313131313128</v>
      </c>
    </row>
    <row r="40" spans="1:15" s="306" customFormat="1" ht="15" customHeight="1">
      <c r="A40" s="340" t="s">
        <v>395</v>
      </c>
      <c r="B40" s="347" t="s">
        <v>457</v>
      </c>
      <c r="C40" s="300" t="s">
        <v>10</v>
      </c>
      <c r="D40" s="301" t="s">
        <v>408</v>
      </c>
      <c r="E40" s="302">
        <f>VLOOKUP($A40,Sheet1!$A$10:$P$487,3,FALSE)</f>
        <v>0</v>
      </c>
      <c r="F40" s="303">
        <f>VLOOKUP($A40,Sheet1!$A$10:$P$487,4,FALSE)</f>
        <v>0</v>
      </c>
      <c r="G40" s="303">
        <f>VLOOKUP($A40,Sheet1!$A$10:$P$487,5,FALSE)</f>
        <v>0.1</v>
      </c>
      <c r="H40" s="303">
        <f>VLOOKUP($A40,Sheet1!$A$10:$P$487,8,FALSE)</f>
        <v>0.82</v>
      </c>
      <c r="I40" s="304">
        <f t="shared" si="3"/>
        <v>0.91999999999999993</v>
      </c>
      <c r="J40" s="302">
        <f>VLOOKUP($A40,Sheet1!$A$10:$P$487,10,FALSE)</f>
        <v>0</v>
      </c>
      <c r="K40" s="303">
        <f>VLOOKUP($A40,Sheet1!$A$10:$P$487,11,FALSE)</f>
        <v>0</v>
      </c>
      <c r="L40" s="303">
        <f>VLOOKUP($A40,Sheet1!$A$10:$P$487,12,FALSE)</f>
        <v>0.86</v>
      </c>
      <c r="M40" s="303">
        <f>VLOOKUP($A40,Sheet1!$A$10:$P$487,15,FALSE)</f>
        <v>0.22</v>
      </c>
      <c r="N40" s="304">
        <f t="shared" si="4"/>
        <v>1.08</v>
      </c>
      <c r="O40" s="305">
        <f t="shared" si="5"/>
        <v>17.391304347826097</v>
      </c>
    </row>
    <row r="41" spans="1:15" s="306" customFormat="1" ht="15" customHeight="1">
      <c r="A41" s="340" t="s">
        <v>1595</v>
      </c>
      <c r="B41" s="347" t="s">
        <v>1618</v>
      </c>
      <c r="C41" s="300" t="s">
        <v>1437</v>
      </c>
      <c r="D41" s="301" t="s">
        <v>1395</v>
      </c>
      <c r="E41" s="302">
        <f>VLOOKUP($A41,Sheet1!$A$10:$P$487,3,FALSE)</f>
        <v>0</v>
      </c>
      <c r="F41" s="303">
        <f>VLOOKUP($A41,Sheet1!$A$10:$P$487,4,FALSE)</f>
        <v>0</v>
      </c>
      <c r="G41" s="303">
        <f>VLOOKUP($A41,Sheet1!$A$10:$P$487,5,FALSE)</f>
        <v>0.34</v>
      </c>
      <c r="H41" s="303">
        <f>VLOOKUP($A41,Sheet1!$A$10:$P$487,8,FALSE)</f>
        <v>0.55000000000000004</v>
      </c>
      <c r="I41" s="304">
        <f t="shared" si="3"/>
        <v>0.89000000000000012</v>
      </c>
      <c r="J41" s="302">
        <f>VLOOKUP($A41,Sheet1!$A$10:$P$487,10,FALSE)</f>
        <v>0</v>
      </c>
      <c r="K41" s="303">
        <f>VLOOKUP($A41,Sheet1!$A$10:$P$487,11,FALSE)</f>
        <v>0</v>
      </c>
      <c r="L41" s="303">
        <f>VLOOKUP($A41,Sheet1!$A$10:$P$487,12,FALSE)</f>
        <v>0.06</v>
      </c>
      <c r="M41" s="303">
        <f>VLOOKUP($A41,Sheet1!$A$10:$P$487,15,FALSE)</f>
        <v>1.32</v>
      </c>
      <c r="N41" s="304">
        <f t="shared" si="4"/>
        <v>1.3800000000000001</v>
      </c>
      <c r="O41" s="305">
        <f t="shared" si="5"/>
        <v>55.056179775280903</v>
      </c>
    </row>
    <row r="42" spans="1:15" s="306" customFormat="1" ht="15" customHeight="1">
      <c r="A42" s="340" t="s">
        <v>1495</v>
      </c>
      <c r="B42" s="347" t="s">
        <v>1496</v>
      </c>
      <c r="C42" s="300" t="s">
        <v>10</v>
      </c>
      <c r="D42" s="301" t="s">
        <v>570</v>
      </c>
      <c r="E42" s="302">
        <f>VLOOKUP($A42,Sheet1!$A$10:$P$487,3,FALSE)</f>
        <v>0</v>
      </c>
      <c r="F42" s="303">
        <f>VLOOKUP($A42,Sheet1!$A$10:$P$487,4,FALSE)</f>
        <v>0</v>
      </c>
      <c r="G42" s="303">
        <f>VLOOKUP($A42,Sheet1!$A$10:$P$487,5,FALSE)</f>
        <v>0.18</v>
      </c>
      <c r="H42" s="303">
        <f>VLOOKUP($A42,Sheet1!$A$10:$P$487,8,FALSE)</f>
        <v>0.71</v>
      </c>
      <c r="I42" s="304">
        <f t="shared" si="3"/>
        <v>0.8899999999999999</v>
      </c>
      <c r="J42" s="302">
        <f>VLOOKUP($A42,Sheet1!$A$10:$P$487,10,FALSE)</f>
        <v>0</v>
      </c>
      <c r="K42" s="303">
        <f>VLOOKUP($A42,Sheet1!$A$10:$P$487,11,FALSE)</f>
        <v>0</v>
      </c>
      <c r="L42" s="303">
        <f>VLOOKUP($A42,Sheet1!$A$10:$P$487,12,FALSE)</f>
        <v>0.43</v>
      </c>
      <c r="M42" s="303">
        <f>VLOOKUP($A42,Sheet1!$A$10:$P$487,15,FALSE)</f>
        <v>0.98</v>
      </c>
      <c r="N42" s="304">
        <f t="shared" si="4"/>
        <v>1.41</v>
      </c>
      <c r="O42" s="305">
        <f t="shared" si="5"/>
        <v>58.426966292134843</v>
      </c>
    </row>
    <row r="43" spans="1:15" s="306" customFormat="1" ht="15" customHeight="1">
      <c r="A43" s="340" t="s">
        <v>1535</v>
      </c>
      <c r="B43" s="347" t="s">
        <v>1537</v>
      </c>
      <c r="C43" s="300" t="s">
        <v>1437</v>
      </c>
      <c r="D43" s="301" t="s">
        <v>1617</v>
      </c>
      <c r="E43" s="302">
        <f>VLOOKUP($A43,Sheet1!$A$10:$P$487,3,FALSE)</f>
        <v>0</v>
      </c>
      <c r="F43" s="303">
        <f>VLOOKUP($A43,Sheet1!$A$10:$P$487,4,FALSE)</f>
        <v>0</v>
      </c>
      <c r="G43" s="303">
        <f>VLOOKUP($A43,Sheet1!$A$10:$P$487,5,FALSE)</f>
        <v>0.05</v>
      </c>
      <c r="H43" s="303">
        <f>VLOOKUP($A43,Sheet1!$A$10:$P$487,8,FALSE)</f>
        <v>0.82</v>
      </c>
      <c r="I43" s="304">
        <f t="shared" si="3"/>
        <v>0.87</v>
      </c>
      <c r="J43" s="302">
        <f>VLOOKUP($A43,Sheet1!$A$10:$P$487,10,FALSE)</f>
        <v>0</v>
      </c>
      <c r="K43" s="303">
        <f>VLOOKUP($A43,Sheet1!$A$10:$P$487,11,FALSE)</f>
        <v>0</v>
      </c>
      <c r="L43" s="303">
        <f>VLOOKUP($A43,Sheet1!$A$10:$P$487,12,FALSE)</f>
        <v>0.3</v>
      </c>
      <c r="M43" s="303">
        <f>VLOOKUP($A43,Sheet1!$A$10:$P$487,15,FALSE)</f>
        <v>0.2</v>
      </c>
      <c r="N43" s="304">
        <f t="shared" si="4"/>
        <v>0.5</v>
      </c>
      <c r="O43" s="305">
        <f t="shared" si="5"/>
        <v>-42.52873563218391</v>
      </c>
    </row>
    <row r="44" spans="1:15" s="306" customFormat="1" ht="15" customHeight="1">
      <c r="A44" s="340" t="s">
        <v>1579</v>
      </c>
      <c r="B44" s="347" t="s">
        <v>1582</v>
      </c>
      <c r="C44" s="300" t="s">
        <v>1437</v>
      </c>
      <c r="D44" s="301" t="s">
        <v>1438</v>
      </c>
      <c r="E44" s="302">
        <f>VLOOKUP($A44,Sheet1!$A$10:$P$487,3,FALSE)</f>
        <v>0</v>
      </c>
      <c r="F44" s="303">
        <f>VLOOKUP($A44,Sheet1!$A$10:$P$487,4,FALSE)</f>
        <v>0</v>
      </c>
      <c r="G44" s="303">
        <f>VLOOKUP($A44,Sheet1!$A$10:$P$487,5,FALSE)</f>
        <v>0.38</v>
      </c>
      <c r="H44" s="303">
        <f>VLOOKUP($A44,Sheet1!$A$10:$P$487,8,FALSE)</f>
        <v>0.48</v>
      </c>
      <c r="I44" s="304">
        <f t="shared" si="3"/>
        <v>0.86</v>
      </c>
      <c r="J44" s="302">
        <f>VLOOKUP($A44,Sheet1!$A$10:$P$487,10,FALSE)</f>
        <v>0</v>
      </c>
      <c r="K44" s="303">
        <f>VLOOKUP($A44,Sheet1!$A$10:$P$487,11,FALSE)</f>
        <v>0</v>
      </c>
      <c r="L44" s="303">
        <f>VLOOKUP($A44,Sheet1!$A$10:$P$487,12,FALSE)</f>
        <v>0.43</v>
      </c>
      <c r="M44" s="303">
        <f>VLOOKUP($A44,Sheet1!$A$10:$P$487,15,FALSE)</f>
        <v>1.34</v>
      </c>
      <c r="N44" s="304">
        <f t="shared" si="4"/>
        <v>1.77</v>
      </c>
      <c r="O44" s="305">
        <f t="shared" si="5"/>
        <v>105.81395348837211</v>
      </c>
    </row>
    <row r="45" spans="1:15" s="306" customFormat="1" ht="15" customHeight="1">
      <c r="A45" s="340" t="s">
        <v>1533</v>
      </c>
      <c r="B45" s="347" t="s">
        <v>1534</v>
      </c>
      <c r="C45" s="300" t="s">
        <v>10</v>
      </c>
      <c r="D45" s="301" t="s">
        <v>570</v>
      </c>
      <c r="E45" s="302">
        <f>VLOOKUP($A45,Sheet1!$A$10:$P$487,3,FALSE)</f>
        <v>0</v>
      </c>
      <c r="F45" s="303">
        <f>VLOOKUP($A45,Sheet1!$A$10:$P$487,4,FALSE)</f>
        <v>0</v>
      </c>
      <c r="G45" s="303">
        <f>VLOOKUP($A45,Sheet1!$A$10:$P$487,5,FALSE)</f>
        <v>0.27</v>
      </c>
      <c r="H45" s="303">
        <f>VLOOKUP($A45,Sheet1!$A$10:$P$487,8,FALSE)</f>
        <v>0.59</v>
      </c>
      <c r="I45" s="304">
        <f t="shared" si="3"/>
        <v>0.86</v>
      </c>
      <c r="J45" s="302">
        <f>VLOOKUP($A45,Sheet1!$A$10:$P$487,10,FALSE)</f>
        <v>0</v>
      </c>
      <c r="K45" s="303">
        <f>VLOOKUP($A45,Sheet1!$A$10:$P$487,11,FALSE)</f>
        <v>0</v>
      </c>
      <c r="L45" s="303">
        <f>VLOOKUP($A45,Sheet1!$A$10:$P$487,12,FALSE)</f>
        <v>0</v>
      </c>
      <c r="M45" s="303">
        <f>VLOOKUP($A45,Sheet1!$A$10:$P$487,15,FALSE)</f>
        <v>0.35</v>
      </c>
      <c r="N45" s="304">
        <f t="shared" si="4"/>
        <v>0.35</v>
      </c>
      <c r="O45" s="305">
        <f t="shared" si="5"/>
        <v>-59.302325581395344</v>
      </c>
    </row>
    <row r="46" spans="1:15" s="306" customFormat="1" ht="15" customHeight="1">
      <c r="A46" s="340" t="s">
        <v>1549</v>
      </c>
      <c r="B46" s="350" t="s">
        <v>1550</v>
      </c>
      <c r="C46" s="300" t="s">
        <v>10</v>
      </c>
      <c r="D46" s="301" t="s">
        <v>572</v>
      </c>
      <c r="E46" s="302">
        <f>VLOOKUP($A46,Sheet1!$A$10:$P$487,3,FALSE)</f>
        <v>0</v>
      </c>
      <c r="F46" s="303">
        <f>VLOOKUP($A46,Sheet1!$A$10:$P$487,4,FALSE)</f>
        <v>0</v>
      </c>
      <c r="G46" s="303">
        <f>VLOOKUP($A46,Sheet1!$A$10:$P$487,5,FALSE)</f>
        <v>0.65</v>
      </c>
      <c r="H46" s="303">
        <f>VLOOKUP($A46,Sheet1!$A$10:$P$487,8,FALSE)</f>
        <v>0.2</v>
      </c>
      <c r="I46" s="304">
        <f t="shared" si="3"/>
        <v>0.85000000000000009</v>
      </c>
      <c r="J46" s="302">
        <f>VLOOKUP($A46,Sheet1!$A$10:$P$487,10,FALSE)</f>
        <v>0</v>
      </c>
      <c r="K46" s="303">
        <f>VLOOKUP($A46,Sheet1!$A$10:$P$487,11,FALSE)</f>
        <v>0</v>
      </c>
      <c r="L46" s="303">
        <f>VLOOKUP($A46,Sheet1!$A$10:$P$487,12,FALSE)</f>
        <v>0.79</v>
      </c>
      <c r="M46" s="303">
        <f>VLOOKUP($A46,Sheet1!$A$10:$P$487,15,FALSE)</f>
        <v>1.1100000000000001</v>
      </c>
      <c r="N46" s="304">
        <f t="shared" si="4"/>
        <v>1.9000000000000001</v>
      </c>
      <c r="O46" s="305">
        <f t="shared" si="5"/>
        <v>123.52941176470588</v>
      </c>
    </row>
    <row r="47" spans="1:15" s="306" customFormat="1" ht="15" customHeight="1">
      <c r="A47" s="340" t="s">
        <v>1581</v>
      </c>
      <c r="B47" s="347" t="s">
        <v>1584</v>
      </c>
      <c r="C47" s="300" t="s">
        <v>1437</v>
      </c>
      <c r="D47" s="301" t="s">
        <v>1395</v>
      </c>
      <c r="E47" s="302">
        <f>VLOOKUP($A47,Sheet1!$A$10:$P$487,3,FALSE)</f>
        <v>0</v>
      </c>
      <c r="F47" s="303">
        <f>VLOOKUP($A47,Sheet1!$A$10:$P$487,4,FALSE)</f>
        <v>0</v>
      </c>
      <c r="G47" s="303">
        <f>VLOOKUP($A47,Sheet1!$A$10:$P$487,5,FALSE)</f>
        <v>0.14000000000000001</v>
      </c>
      <c r="H47" s="303">
        <f>VLOOKUP($A47,Sheet1!$A$10:$P$487,8,FALSE)</f>
        <v>0.68</v>
      </c>
      <c r="I47" s="304">
        <f t="shared" si="3"/>
        <v>0.82000000000000006</v>
      </c>
      <c r="J47" s="302">
        <f>VLOOKUP($A47,Sheet1!$A$10:$P$487,10,FALSE)</f>
        <v>0</v>
      </c>
      <c r="K47" s="303">
        <f>VLOOKUP($A47,Sheet1!$A$10:$P$487,11,FALSE)</f>
        <v>0</v>
      </c>
      <c r="L47" s="303">
        <f>VLOOKUP($A47,Sheet1!$A$10:$P$487,12,FALSE)</f>
        <v>0.3</v>
      </c>
      <c r="M47" s="303">
        <f>VLOOKUP($A47,Sheet1!$A$10:$P$487,15,FALSE)</f>
        <v>0.88</v>
      </c>
      <c r="N47" s="304">
        <f t="shared" si="4"/>
        <v>1.18</v>
      </c>
      <c r="O47" s="305">
        <f t="shared" si="5"/>
        <v>43.902439024390219</v>
      </c>
    </row>
    <row r="48" spans="1:15" s="306" customFormat="1" ht="15" customHeight="1">
      <c r="A48" s="340" t="s">
        <v>1559</v>
      </c>
      <c r="B48" s="347" t="s">
        <v>1560</v>
      </c>
      <c r="C48" s="300" t="s">
        <v>1437</v>
      </c>
      <c r="D48" s="301" t="s">
        <v>1438</v>
      </c>
      <c r="E48" s="302">
        <f>VLOOKUP($A48,Sheet1!$A$10:$P$487,3,FALSE)</f>
        <v>0</v>
      </c>
      <c r="F48" s="303">
        <f>VLOOKUP($A48,Sheet1!$A$10:$P$487,4,FALSE)</f>
        <v>0</v>
      </c>
      <c r="G48" s="303">
        <f>VLOOKUP($A48,Sheet1!$A$10:$P$487,5,FALSE)</f>
        <v>0.25</v>
      </c>
      <c r="H48" s="303">
        <f>VLOOKUP($A48,Sheet1!$A$10:$P$487,8,FALSE)</f>
        <v>0.44</v>
      </c>
      <c r="I48" s="304">
        <f t="shared" si="3"/>
        <v>0.69</v>
      </c>
      <c r="J48" s="302">
        <f>VLOOKUP($A48,Sheet1!$A$10:$P$487,10,FALSE)</f>
        <v>0</v>
      </c>
      <c r="K48" s="303">
        <f>VLOOKUP($A48,Sheet1!$A$10:$P$487,11,FALSE)</f>
        <v>0</v>
      </c>
      <c r="L48" s="303">
        <f>VLOOKUP($A48,Sheet1!$A$10:$P$487,12,FALSE)</f>
        <v>0.51</v>
      </c>
      <c r="M48" s="303">
        <f>VLOOKUP($A48,Sheet1!$A$10:$P$487,15,FALSE)</f>
        <v>0.56000000000000005</v>
      </c>
      <c r="N48" s="304">
        <f t="shared" si="4"/>
        <v>1.07</v>
      </c>
      <c r="O48" s="305">
        <f t="shared" si="5"/>
        <v>55.072463768115966</v>
      </c>
    </row>
    <row r="49" spans="1:15" s="306" customFormat="1" ht="15" customHeight="1">
      <c r="A49" s="340" t="s">
        <v>1569</v>
      </c>
      <c r="B49" s="347" t="s">
        <v>1570</v>
      </c>
      <c r="C49" s="300" t="s">
        <v>10</v>
      </c>
      <c r="D49" s="301" t="s">
        <v>570</v>
      </c>
      <c r="E49" s="302">
        <f>VLOOKUP($A49,Sheet1!$A$10:$P$487,3,FALSE)</f>
        <v>0</v>
      </c>
      <c r="F49" s="303">
        <f>VLOOKUP($A49,Sheet1!$A$10:$P$487,4,FALSE)</f>
        <v>0</v>
      </c>
      <c r="G49" s="303">
        <f>VLOOKUP($A49,Sheet1!$A$10:$P$487,5,FALSE)</f>
        <v>0.46</v>
      </c>
      <c r="H49" s="303">
        <f>VLOOKUP($A49,Sheet1!$A$10:$P$487,8,FALSE)</f>
        <v>0.22</v>
      </c>
      <c r="I49" s="304">
        <f t="shared" si="3"/>
        <v>0.68</v>
      </c>
      <c r="J49" s="302">
        <f>VLOOKUP($A49,Sheet1!$A$10:$P$487,10,FALSE)</f>
        <v>0</v>
      </c>
      <c r="K49" s="303">
        <f>VLOOKUP($A49,Sheet1!$A$10:$P$487,11,FALSE)</f>
        <v>0</v>
      </c>
      <c r="L49" s="303">
        <f>VLOOKUP($A49,Sheet1!$A$10:$P$487,12,FALSE)</f>
        <v>0.04</v>
      </c>
      <c r="M49" s="303">
        <f>VLOOKUP($A49,Sheet1!$A$10:$P$487,15,FALSE)</f>
        <v>0.8</v>
      </c>
      <c r="N49" s="304">
        <f t="shared" si="4"/>
        <v>0.84000000000000008</v>
      </c>
      <c r="O49" s="305">
        <f t="shared" si="5"/>
        <v>23.529411764705888</v>
      </c>
    </row>
    <row r="50" spans="1:15" s="306" customFormat="1" ht="15" customHeight="1">
      <c r="A50" s="340" t="s">
        <v>397</v>
      </c>
      <c r="B50" s="347" t="s">
        <v>462</v>
      </c>
      <c r="C50" s="300" t="s">
        <v>10</v>
      </c>
      <c r="D50" s="301" t="s">
        <v>408</v>
      </c>
      <c r="E50" s="302">
        <f>VLOOKUP($A50,Sheet1!$A$10:$P$487,3,FALSE)</f>
        <v>0</v>
      </c>
      <c r="F50" s="303">
        <f>VLOOKUP($A50,Sheet1!$A$10:$P$487,4,FALSE)</f>
        <v>0.2</v>
      </c>
      <c r="G50" s="303">
        <f>VLOOKUP($A50,Sheet1!$A$10:$P$487,5,FALSE)</f>
        <v>0.21</v>
      </c>
      <c r="H50" s="303">
        <f>VLOOKUP($A50,Sheet1!$A$10:$P$487,8,FALSE)</f>
        <v>0.47</v>
      </c>
      <c r="I50" s="304">
        <f t="shared" si="3"/>
        <v>0.67999999999999994</v>
      </c>
      <c r="J50" s="302">
        <f>VLOOKUP($A50,Sheet1!$A$10:$P$487,10,FALSE)</f>
        <v>0</v>
      </c>
      <c r="K50" s="303">
        <f>VLOOKUP($A50,Sheet1!$A$10:$P$487,11,FALSE)</f>
        <v>0.09</v>
      </c>
      <c r="L50" s="303">
        <f>VLOOKUP($A50,Sheet1!$A$10:$P$487,12,FALSE)</f>
        <v>1.1499999999999999</v>
      </c>
      <c r="M50" s="303">
        <f>VLOOKUP($A50,Sheet1!$A$10:$P$487,15,FALSE)</f>
        <v>0.5</v>
      </c>
      <c r="N50" s="304">
        <f t="shared" si="4"/>
        <v>1.65</v>
      </c>
      <c r="O50" s="305">
        <f t="shared" si="5"/>
        <v>142.64705882352945</v>
      </c>
    </row>
    <row r="51" spans="1:15" s="306" customFormat="1" ht="15" customHeight="1">
      <c r="A51" s="340" t="s">
        <v>759</v>
      </c>
      <c r="B51" s="347" t="s">
        <v>760</v>
      </c>
      <c r="C51" s="300" t="s">
        <v>10</v>
      </c>
      <c r="D51" s="301" t="s">
        <v>408</v>
      </c>
      <c r="E51" s="302">
        <f>VLOOKUP($A51,Sheet1!$A$10:$P$487,3,FALSE)</f>
        <v>0</v>
      </c>
      <c r="F51" s="303">
        <f>VLOOKUP($A51,Sheet1!$A$10:$P$487,4,FALSE)</f>
        <v>0.25</v>
      </c>
      <c r="G51" s="303">
        <f>VLOOKUP($A51,Sheet1!$A$10:$P$487,5,FALSE)</f>
        <v>0</v>
      </c>
      <c r="H51" s="303">
        <f>VLOOKUP($A51,Sheet1!$A$10:$P$487,8,FALSE)</f>
        <v>0.64</v>
      </c>
      <c r="I51" s="304">
        <f t="shared" si="3"/>
        <v>0.64</v>
      </c>
      <c r="J51" s="302">
        <f>VLOOKUP($A51,Sheet1!$A$10:$P$487,10,FALSE)</f>
        <v>0</v>
      </c>
      <c r="K51" s="303">
        <f>VLOOKUP($A51,Sheet1!$A$10:$P$487,11,FALSE)</f>
        <v>0.12</v>
      </c>
      <c r="L51" s="303">
        <f>VLOOKUP($A51,Sheet1!$A$10:$P$487,12,FALSE)</f>
        <v>0.04</v>
      </c>
      <c r="M51" s="303">
        <f>VLOOKUP($A51,Sheet1!$A$10:$P$487,15,FALSE)</f>
        <v>0.84</v>
      </c>
      <c r="N51" s="304">
        <f t="shared" si="4"/>
        <v>0.88</v>
      </c>
      <c r="O51" s="305">
        <f t="shared" si="5"/>
        <v>37.5</v>
      </c>
    </row>
    <row r="52" spans="1:15" s="306" customFormat="1" ht="15" customHeight="1">
      <c r="A52" s="340" t="s">
        <v>716</v>
      </c>
      <c r="B52" s="347" t="s">
        <v>717</v>
      </c>
      <c r="C52" s="300" t="s">
        <v>10</v>
      </c>
      <c r="D52" s="301" t="s">
        <v>408</v>
      </c>
      <c r="E52" s="302">
        <f>VLOOKUP($A52,Sheet1!$A$10:$P$487,3,FALSE)</f>
        <v>0</v>
      </c>
      <c r="F52" s="303">
        <f>VLOOKUP($A52,Sheet1!$A$10:$P$487,4,FALSE)</f>
        <v>0</v>
      </c>
      <c r="G52" s="303">
        <f>VLOOKUP($A52,Sheet1!$A$10:$P$487,5,FALSE)</f>
        <v>7.0000000000000007E-2</v>
      </c>
      <c r="H52" s="303">
        <f>VLOOKUP($A52,Sheet1!$A$10:$P$487,8,FALSE)</f>
        <v>0.56999999999999995</v>
      </c>
      <c r="I52" s="304">
        <f t="shared" si="3"/>
        <v>0.6399999999999999</v>
      </c>
      <c r="J52" s="302">
        <f>VLOOKUP($A52,Sheet1!$A$10:$P$487,10,FALSE)</f>
        <v>0</v>
      </c>
      <c r="K52" s="303">
        <f>VLOOKUP($A52,Sheet1!$A$10:$P$487,11,FALSE)</f>
        <v>0</v>
      </c>
      <c r="L52" s="303">
        <f>VLOOKUP($A52,Sheet1!$A$10:$P$487,12,FALSE)</f>
        <v>0.09</v>
      </c>
      <c r="M52" s="303">
        <f>VLOOKUP($A52,Sheet1!$A$10:$P$487,15,FALSE)</f>
        <v>0.28000000000000003</v>
      </c>
      <c r="N52" s="304">
        <f t="shared" si="4"/>
        <v>0.37</v>
      </c>
      <c r="O52" s="305">
        <f t="shared" si="5"/>
        <v>-42.187499999999986</v>
      </c>
    </row>
    <row r="53" spans="1:15" s="182" customFormat="1" ht="15" customHeight="1">
      <c r="A53" s="340" t="s">
        <v>1467</v>
      </c>
      <c r="B53" s="347" t="s">
        <v>1468</v>
      </c>
      <c r="C53" s="300" t="s">
        <v>10</v>
      </c>
      <c r="D53" s="301" t="s">
        <v>570</v>
      </c>
      <c r="E53" s="302">
        <f>VLOOKUP($A53,Sheet1!$A$10:$P$487,3,FALSE)</f>
        <v>0</v>
      </c>
      <c r="F53" s="303">
        <f>VLOOKUP($A53,Sheet1!$A$10:$P$487,4,FALSE)</f>
        <v>0.12</v>
      </c>
      <c r="G53" s="303">
        <f>VLOOKUP($A53,Sheet1!$A$10:$P$487,5,FALSE)</f>
        <v>7.0000000000000007E-2</v>
      </c>
      <c r="H53" s="303">
        <f>VLOOKUP($A53,Sheet1!$A$10:$P$487,8,FALSE)</f>
        <v>0.42</v>
      </c>
      <c r="I53" s="304">
        <f t="shared" si="3"/>
        <v>0.49</v>
      </c>
      <c r="J53" s="302">
        <f>VLOOKUP($A53,Sheet1!$A$10:$P$487,10,FALSE)</f>
        <v>0</v>
      </c>
      <c r="K53" s="303">
        <f>VLOOKUP($A53,Sheet1!$A$10:$P$487,11,FALSE)</f>
        <v>0</v>
      </c>
      <c r="L53" s="303">
        <f>VLOOKUP($A53,Sheet1!$A$10:$P$487,12,FALSE)</f>
        <v>0.74</v>
      </c>
      <c r="M53" s="303">
        <f>VLOOKUP($A53,Sheet1!$A$10:$P$487,15,FALSE)</f>
        <v>0.95</v>
      </c>
      <c r="N53" s="304">
        <f t="shared" si="4"/>
        <v>1.69</v>
      </c>
      <c r="O53" s="305">
        <f t="shared" si="5"/>
        <v>244.89795918367346</v>
      </c>
    </row>
    <row r="54" spans="1:15" s="182" customFormat="1" ht="15" customHeight="1">
      <c r="A54" s="340" t="s">
        <v>1474</v>
      </c>
      <c r="B54" s="347" t="s">
        <v>1478</v>
      </c>
      <c r="C54" s="300" t="s">
        <v>1437</v>
      </c>
      <c r="D54" s="301" t="s">
        <v>1438</v>
      </c>
      <c r="E54" s="302">
        <f>VLOOKUP($A54,Sheet1!$A$10:$P$487,3,FALSE)</f>
        <v>0</v>
      </c>
      <c r="F54" s="303">
        <f>VLOOKUP($A54,Sheet1!$A$10:$P$487,4,FALSE)</f>
        <v>0</v>
      </c>
      <c r="G54" s="303">
        <f>VLOOKUP($A54,Sheet1!$A$10:$P$487,5,FALSE)</f>
        <v>0.25</v>
      </c>
      <c r="H54" s="303">
        <f>VLOOKUP($A54,Sheet1!$A$10:$P$487,8,FALSE)</f>
        <v>0.23</v>
      </c>
      <c r="I54" s="304">
        <f t="shared" si="3"/>
        <v>0.48</v>
      </c>
      <c r="J54" s="302">
        <f>VLOOKUP($A54,Sheet1!$A$10:$P$487,10,FALSE)</f>
        <v>0</v>
      </c>
      <c r="K54" s="303">
        <f>VLOOKUP($A54,Sheet1!$A$10:$P$487,11,FALSE)</f>
        <v>0</v>
      </c>
      <c r="L54" s="303">
        <f>VLOOKUP($A54,Sheet1!$A$10:$P$487,12,FALSE)</f>
        <v>0</v>
      </c>
      <c r="M54" s="303">
        <f>VLOOKUP($A54,Sheet1!$A$10:$P$487,15,FALSE)</f>
        <v>0.8</v>
      </c>
      <c r="N54" s="304">
        <f t="shared" si="4"/>
        <v>0.8</v>
      </c>
      <c r="O54" s="305">
        <f t="shared" si="5"/>
        <v>66.666666666666671</v>
      </c>
    </row>
    <row r="55" spans="1:15" s="182" customFormat="1" ht="15" customHeight="1">
      <c r="A55" s="340" t="s">
        <v>599</v>
      </c>
      <c r="B55" s="347" t="s">
        <v>600</v>
      </c>
      <c r="C55" s="300" t="s">
        <v>10</v>
      </c>
      <c r="D55" s="301" t="s">
        <v>570</v>
      </c>
      <c r="E55" s="302">
        <f>VLOOKUP($A55,Sheet1!$A$10:$P$487,3,FALSE)</f>
        <v>0.01</v>
      </c>
      <c r="F55" s="303">
        <f>VLOOKUP($A55,Sheet1!$A$10:$P$487,4,FALSE)</f>
        <v>0</v>
      </c>
      <c r="G55" s="303">
        <f>VLOOKUP($A55,Sheet1!$A$10:$P$487,5,FALSE)</f>
        <v>0</v>
      </c>
      <c r="H55" s="303">
        <f>VLOOKUP($A55,Sheet1!$A$10:$P$487,8,FALSE)</f>
        <v>0.47</v>
      </c>
      <c r="I55" s="304">
        <f t="shared" si="3"/>
        <v>0.47</v>
      </c>
      <c r="J55" s="302">
        <f>VLOOKUP($A55,Sheet1!$A$10:$P$487,10,FALSE)</f>
        <v>0.01</v>
      </c>
      <c r="K55" s="303">
        <f>VLOOKUP($A55,Sheet1!$A$10:$P$487,11,FALSE)</f>
        <v>0.14000000000000001</v>
      </c>
      <c r="L55" s="303">
        <f>VLOOKUP($A55,Sheet1!$A$10:$P$487,12,FALSE)</f>
        <v>0.94</v>
      </c>
      <c r="M55" s="303">
        <f>VLOOKUP($A55,Sheet1!$A$10:$P$487,15,FALSE)</f>
        <v>0.43</v>
      </c>
      <c r="N55" s="304">
        <f t="shared" si="4"/>
        <v>1.3699999999999999</v>
      </c>
      <c r="O55" s="305">
        <f t="shared" si="5"/>
        <v>191.48936170212764</v>
      </c>
    </row>
    <row r="56" spans="1:15" s="306" customFormat="1" ht="15" customHeight="1">
      <c r="A56" s="340" t="s">
        <v>1498</v>
      </c>
      <c r="B56" s="347" t="s">
        <v>1500</v>
      </c>
      <c r="C56" s="300" t="s">
        <v>1437</v>
      </c>
      <c r="D56" s="301" t="s">
        <v>1438</v>
      </c>
      <c r="E56" s="302">
        <f>VLOOKUP($A56,Sheet1!$A$10:$P$487,3,FALSE)</f>
        <v>0</v>
      </c>
      <c r="F56" s="303">
        <f>VLOOKUP($A56,Sheet1!$A$10:$P$487,4,FALSE)</f>
        <v>0</v>
      </c>
      <c r="G56" s="303">
        <f>VLOOKUP($A56,Sheet1!$A$10:$P$487,5,FALSE)</f>
        <v>0</v>
      </c>
      <c r="H56" s="303">
        <f>VLOOKUP($A56,Sheet1!$A$10:$P$487,8,FALSE)</f>
        <v>0.46</v>
      </c>
      <c r="I56" s="304">
        <f t="shared" si="3"/>
        <v>0.46</v>
      </c>
      <c r="J56" s="302">
        <f>VLOOKUP($A56,Sheet1!$A$10:$P$487,10,FALSE)</f>
        <v>0</v>
      </c>
      <c r="K56" s="303">
        <f>VLOOKUP($A56,Sheet1!$A$10:$P$487,11,FALSE)</f>
        <v>0</v>
      </c>
      <c r="L56" s="303">
        <f>VLOOKUP($A56,Sheet1!$A$10:$P$487,12,FALSE)</f>
        <v>0.21</v>
      </c>
      <c r="M56" s="303">
        <f>VLOOKUP($A56,Sheet1!$A$10:$P$487,15,FALSE)</f>
        <v>0.4</v>
      </c>
      <c r="N56" s="304">
        <f t="shared" si="4"/>
        <v>0.61</v>
      </c>
      <c r="O56" s="305">
        <f t="shared" si="5"/>
        <v>32.6086956521739</v>
      </c>
    </row>
    <row r="57" spans="1:15" s="306" customFormat="1" ht="15" customHeight="1">
      <c r="A57" s="340" t="s">
        <v>1545</v>
      </c>
      <c r="B57" s="347" t="s">
        <v>1546</v>
      </c>
      <c r="C57" s="300" t="s">
        <v>10</v>
      </c>
      <c r="D57" s="301" t="s">
        <v>570</v>
      </c>
      <c r="E57" s="302">
        <f>VLOOKUP($A57,Sheet1!$A$10:$P$487,3,FALSE)</f>
        <v>0</v>
      </c>
      <c r="F57" s="303">
        <f>VLOOKUP($A57,Sheet1!$A$10:$P$487,4,FALSE)</f>
        <v>0</v>
      </c>
      <c r="G57" s="303">
        <f>VLOOKUP($A57,Sheet1!$A$10:$P$487,5,FALSE)</f>
        <v>0</v>
      </c>
      <c r="H57" s="303">
        <f>VLOOKUP($A57,Sheet1!$A$10:$P$487,8,FALSE)</f>
        <v>0.44</v>
      </c>
      <c r="I57" s="304">
        <f t="shared" si="3"/>
        <v>0.44</v>
      </c>
      <c r="J57" s="302">
        <f>VLOOKUP($A57,Sheet1!$A$10:$P$487,10,FALSE)</f>
        <v>0</v>
      </c>
      <c r="K57" s="303">
        <f>VLOOKUP($A57,Sheet1!$A$10:$P$487,11,FALSE)</f>
        <v>0</v>
      </c>
      <c r="L57" s="303">
        <f>VLOOKUP($A57,Sheet1!$A$10:$P$487,12,FALSE)</f>
        <v>0</v>
      </c>
      <c r="M57" s="303">
        <f>VLOOKUP($A57,Sheet1!$A$10:$P$487,15,FALSE)</f>
        <v>0.17</v>
      </c>
      <c r="N57" s="304">
        <f t="shared" si="4"/>
        <v>0.17</v>
      </c>
      <c r="O57" s="305">
        <f t="shared" si="5"/>
        <v>-61.363636363636353</v>
      </c>
    </row>
    <row r="58" spans="1:15" s="306" customFormat="1" ht="15" customHeight="1">
      <c r="A58" s="340" t="s">
        <v>583</v>
      </c>
      <c r="B58" s="347" t="s">
        <v>601</v>
      </c>
      <c r="C58" s="300" t="s">
        <v>10</v>
      </c>
      <c r="D58" s="301" t="s">
        <v>570</v>
      </c>
      <c r="E58" s="302">
        <f>VLOOKUP($A58,Sheet1!$A$10:$P$487,3,FALSE)</f>
        <v>0.02</v>
      </c>
      <c r="F58" s="303">
        <f>VLOOKUP($A58,Sheet1!$A$10:$P$487,4,FALSE)</f>
        <v>0</v>
      </c>
      <c r="G58" s="303">
        <f>VLOOKUP($A58,Sheet1!$A$10:$P$487,5,FALSE)</f>
        <v>0.26</v>
      </c>
      <c r="H58" s="303">
        <f>VLOOKUP($A58,Sheet1!$A$10:$P$487,8,FALSE)</f>
        <v>0.17</v>
      </c>
      <c r="I58" s="304">
        <f t="shared" si="3"/>
        <v>0.43000000000000005</v>
      </c>
      <c r="J58" s="302">
        <f>VLOOKUP($A58,Sheet1!$A$10:$P$487,10,FALSE)</f>
        <v>0.03</v>
      </c>
      <c r="K58" s="303">
        <f>VLOOKUP($A58,Sheet1!$A$10:$P$487,11,FALSE)</f>
        <v>0</v>
      </c>
      <c r="L58" s="303">
        <f>VLOOKUP($A58,Sheet1!$A$10:$P$487,12,FALSE)</f>
        <v>0.53</v>
      </c>
      <c r="M58" s="303">
        <f>VLOOKUP($A58,Sheet1!$A$10:$P$487,15,FALSE)</f>
        <v>0.5</v>
      </c>
      <c r="N58" s="304">
        <f t="shared" si="4"/>
        <v>1.03</v>
      </c>
      <c r="O58" s="305">
        <f t="shared" si="5"/>
        <v>139.53488372093022</v>
      </c>
    </row>
    <row r="59" spans="1:15" s="306" customFormat="1" ht="15" customHeight="1">
      <c r="A59" s="340" t="s">
        <v>1531</v>
      </c>
      <c r="B59" s="347" t="s">
        <v>1532</v>
      </c>
      <c r="C59" s="300" t="s">
        <v>10</v>
      </c>
      <c r="D59" s="301" t="s">
        <v>408</v>
      </c>
      <c r="E59" s="302">
        <f>VLOOKUP($A59,Sheet1!$A$10:$P$487,3,FALSE)</f>
        <v>0</v>
      </c>
      <c r="F59" s="303">
        <f>VLOOKUP($A59,Sheet1!$A$10:$P$487,4,FALSE)</f>
        <v>0</v>
      </c>
      <c r="G59" s="303">
        <f>VLOOKUP($A59,Sheet1!$A$10:$P$487,5,FALSE)</f>
        <v>0.04</v>
      </c>
      <c r="H59" s="303">
        <f>VLOOKUP($A59,Sheet1!$A$10:$P$487,8,FALSE)</f>
        <v>0.39</v>
      </c>
      <c r="I59" s="304">
        <f t="shared" si="3"/>
        <v>0.43</v>
      </c>
      <c r="J59" s="302">
        <f>VLOOKUP($A59,Sheet1!$A$10:$P$487,10,FALSE)</f>
        <v>0</v>
      </c>
      <c r="K59" s="303">
        <f>VLOOKUP($A59,Sheet1!$A$10:$P$487,11,FALSE)</f>
        <v>0</v>
      </c>
      <c r="L59" s="303">
        <f>VLOOKUP($A59,Sheet1!$A$10:$P$487,12,FALSE)</f>
        <v>0</v>
      </c>
      <c r="M59" s="303">
        <f>VLOOKUP($A59,Sheet1!$A$10:$P$487,15,FALSE)</f>
        <v>0.2</v>
      </c>
      <c r="N59" s="304">
        <f t="shared" si="4"/>
        <v>0.2</v>
      </c>
      <c r="O59" s="305">
        <f t="shared" si="5"/>
        <v>-53.488372093023251</v>
      </c>
    </row>
    <row r="60" spans="1:15" s="306" customFormat="1" ht="15" customHeight="1">
      <c r="A60" s="340" t="s">
        <v>763</v>
      </c>
      <c r="B60" s="347" t="s">
        <v>764</v>
      </c>
      <c r="C60" s="300" t="s">
        <v>10</v>
      </c>
      <c r="D60" s="301" t="s">
        <v>408</v>
      </c>
      <c r="E60" s="302">
        <f>VLOOKUP($A60,Sheet1!$A$10:$P$487,3,FALSE)</f>
        <v>0</v>
      </c>
      <c r="F60" s="303">
        <f>VLOOKUP($A60,Sheet1!$A$10:$P$487,4,FALSE)</f>
        <v>0</v>
      </c>
      <c r="G60" s="303">
        <f>VLOOKUP($A60,Sheet1!$A$10:$P$487,5,FALSE)</f>
        <v>0.24</v>
      </c>
      <c r="H60" s="303">
        <f>VLOOKUP($A60,Sheet1!$A$10:$P$487,8,FALSE)</f>
        <v>0.18</v>
      </c>
      <c r="I60" s="304">
        <f t="shared" si="3"/>
        <v>0.42</v>
      </c>
      <c r="J60" s="302">
        <f>VLOOKUP($A60,Sheet1!$A$10:$P$487,10,FALSE)</f>
        <v>0</v>
      </c>
      <c r="K60" s="303">
        <f>VLOOKUP($A60,Sheet1!$A$10:$P$487,11,FALSE)</f>
        <v>0</v>
      </c>
      <c r="L60" s="303">
        <f>VLOOKUP($A60,Sheet1!$A$10:$P$487,12,FALSE)</f>
        <v>0.38</v>
      </c>
      <c r="M60" s="303">
        <f>VLOOKUP($A60,Sheet1!$A$10:$P$487,15,FALSE)</f>
        <v>0.56999999999999995</v>
      </c>
      <c r="N60" s="304">
        <f t="shared" si="4"/>
        <v>0.95</v>
      </c>
      <c r="O60" s="305">
        <f t="shared" si="5"/>
        <v>126.19047619047619</v>
      </c>
    </row>
    <row r="61" spans="1:15" s="306" customFormat="1" ht="15" customHeight="1">
      <c r="A61" s="340" t="s">
        <v>1513</v>
      </c>
      <c r="B61" s="350" t="s">
        <v>1514</v>
      </c>
      <c r="C61" s="300" t="s">
        <v>10</v>
      </c>
      <c r="D61" s="301" t="s">
        <v>572</v>
      </c>
      <c r="E61" s="302">
        <f>VLOOKUP($A61,Sheet1!$A$10:$P$487,3,FALSE)</f>
        <v>0</v>
      </c>
      <c r="F61" s="303">
        <f>VLOOKUP($A61,Sheet1!$A$10:$P$487,4,FALSE)</f>
        <v>0</v>
      </c>
      <c r="G61" s="303">
        <f>VLOOKUP($A61,Sheet1!$A$10:$P$487,5,FALSE)</f>
        <v>0.1</v>
      </c>
      <c r="H61" s="303">
        <f>VLOOKUP($A61,Sheet1!$A$10:$P$487,8,FALSE)</f>
        <v>0.28000000000000003</v>
      </c>
      <c r="I61" s="304">
        <f t="shared" si="3"/>
        <v>0.38</v>
      </c>
      <c r="J61" s="302">
        <f>VLOOKUP($A61,Sheet1!$A$10:$P$487,10,FALSE)</f>
        <v>0</v>
      </c>
      <c r="K61" s="303">
        <f>VLOOKUP($A61,Sheet1!$A$10:$P$487,11,FALSE)</f>
        <v>0</v>
      </c>
      <c r="L61" s="303">
        <f>VLOOKUP($A61,Sheet1!$A$10:$P$487,12,FALSE)</f>
        <v>0.41</v>
      </c>
      <c r="M61" s="303">
        <f>VLOOKUP($A61,Sheet1!$A$10:$P$487,15,FALSE)</f>
        <v>0.32</v>
      </c>
      <c r="N61" s="304">
        <f t="shared" si="4"/>
        <v>0.73</v>
      </c>
      <c r="O61" s="152">
        <f t="shared" si="5"/>
        <v>92.10526315789474</v>
      </c>
    </row>
    <row r="62" spans="1:15" s="306" customFormat="1" ht="15" customHeight="1">
      <c r="A62" s="340" t="s">
        <v>1456</v>
      </c>
      <c r="B62" s="347" t="s">
        <v>1457</v>
      </c>
      <c r="C62" s="300" t="s">
        <v>10</v>
      </c>
      <c r="D62" s="301" t="s">
        <v>408</v>
      </c>
      <c r="E62" s="302">
        <f>VLOOKUP($A62,Sheet1!$A$10:$P$487,3,FALSE)</f>
        <v>0</v>
      </c>
      <c r="F62" s="303">
        <f>VLOOKUP($A62,Sheet1!$A$10:$P$487,4,FALSE)</f>
        <v>0</v>
      </c>
      <c r="G62" s="303">
        <f>VLOOKUP($A62,Sheet1!$A$10:$P$487,5,FALSE)</f>
        <v>0</v>
      </c>
      <c r="H62" s="303">
        <f>VLOOKUP($A62,Sheet1!$A$10:$P$487,8,FALSE)</f>
        <v>0.35</v>
      </c>
      <c r="I62" s="304">
        <f t="shared" si="3"/>
        <v>0.35</v>
      </c>
      <c r="J62" s="302">
        <f>VLOOKUP($A62,Sheet1!$A$10:$P$487,10,FALSE)</f>
        <v>0</v>
      </c>
      <c r="K62" s="303">
        <f>VLOOKUP($A62,Sheet1!$A$10:$P$487,11,FALSE)</f>
        <v>0</v>
      </c>
      <c r="L62" s="303">
        <f>VLOOKUP($A62,Sheet1!$A$10:$P$487,12,FALSE)</f>
        <v>0.37</v>
      </c>
      <c r="M62" s="303">
        <f>VLOOKUP($A62,Sheet1!$A$10:$P$487,15,FALSE)</f>
        <v>0.39</v>
      </c>
      <c r="N62" s="304">
        <f t="shared" si="4"/>
        <v>0.76</v>
      </c>
      <c r="O62" s="305">
        <f t="shared" si="5"/>
        <v>117.14285714285717</v>
      </c>
    </row>
    <row r="63" spans="1:15" s="306" customFormat="1" ht="15" customHeight="1">
      <c r="A63" s="340" t="s">
        <v>758</v>
      </c>
      <c r="B63" s="347" t="s">
        <v>1666</v>
      </c>
      <c r="C63" s="300" t="s">
        <v>10</v>
      </c>
      <c r="D63" s="301" t="s">
        <v>408</v>
      </c>
      <c r="E63" s="302">
        <f>VLOOKUP($A63,Sheet1!$A$10:$P$487,3,FALSE)</f>
        <v>0</v>
      </c>
      <c r="F63" s="303">
        <f>VLOOKUP($A63,Sheet1!$A$10:$P$487,4,FALSE)</f>
        <v>0</v>
      </c>
      <c r="G63" s="303">
        <f>VLOOKUP($A63,Sheet1!$A$10:$P$487,5,FALSE)</f>
        <v>0</v>
      </c>
      <c r="H63" s="303">
        <f>VLOOKUP($A63,Sheet1!$A$10:$P$487,8,FALSE)</f>
        <v>0.34</v>
      </c>
      <c r="I63" s="304">
        <f t="shared" si="3"/>
        <v>0.34</v>
      </c>
      <c r="J63" s="302">
        <f>VLOOKUP($A63,Sheet1!$A$10:$P$487,10,FALSE)</f>
        <v>0</v>
      </c>
      <c r="K63" s="303">
        <f>VLOOKUP($A63,Sheet1!$A$10:$P$487,11,FALSE)</f>
        <v>0</v>
      </c>
      <c r="L63" s="303">
        <f>VLOOKUP($A63,Sheet1!$A$10:$P$487,12,FALSE)</f>
        <v>0.21</v>
      </c>
      <c r="M63" s="303">
        <f>VLOOKUP($A63,Sheet1!$A$10:$P$487,15,FALSE)</f>
        <v>0.14000000000000001</v>
      </c>
      <c r="N63" s="304">
        <f t="shared" si="4"/>
        <v>0.35</v>
      </c>
      <c r="O63" s="305">
        <f t="shared" si="5"/>
        <v>2.9411764705882248</v>
      </c>
    </row>
    <row r="64" spans="1:15" s="306" customFormat="1" ht="15" customHeight="1">
      <c r="A64" s="340" t="s">
        <v>1577</v>
      </c>
      <c r="B64" s="347" t="s">
        <v>1578</v>
      </c>
      <c r="C64" s="300" t="s">
        <v>10</v>
      </c>
      <c r="D64" s="301" t="s">
        <v>570</v>
      </c>
      <c r="E64" s="302">
        <f>VLOOKUP($A64,Sheet1!$A$10:$P$487,3,FALSE)</f>
        <v>0</v>
      </c>
      <c r="F64" s="303">
        <f>VLOOKUP($A64,Sheet1!$A$10:$P$487,4,FALSE)</f>
        <v>0</v>
      </c>
      <c r="G64" s="303">
        <f>VLOOKUP($A64,Sheet1!$A$10:$P$487,5,FALSE)</f>
        <v>0.09</v>
      </c>
      <c r="H64" s="303">
        <f>VLOOKUP($A64,Sheet1!$A$10:$P$487,8,FALSE)</f>
        <v>0.24</v>
      </c>
      <c r="I64" s="304">
        <f t="shared" si="3"/>
        <v>0.32999999999999996</v>
      </c>
      <c r="J64" s="302">
        <f>VLOOKUP($A64,Sheet1!$A$10:$P$487,10,FALSE)</f>
        <v>0</v>
      </c>
      <c r="K64" s="303">
        <f>VLOOKUP($A64,Sheet1!$A$10:$P$487,11,FALSE)</f>
        <v>0</v>
      </c>
      <c r="L64" s="303">
        <f>VLOOKUP($A64,Sheet1!$A$10:$P$487,12,FALSE)</f>
        <v>0</v>
      </c>
      <c r="M64" s="303">
        <f>VLOOKUP($A64,Sheet1!$A$10:$P$487,15,FALSE)</f>
        <v>0.49</v>
      </c>
      <c r="N64" s="304">
        <f t="shared" si="4"/>
        <v>0.49</v>
      </c>
      <c r="O64" s="305">
        <f t="shared" si="5"/>
        <v>48.484848484848506</v>
      </c>
    </row>
    <row r="65" spans="1:15" s="306" customFormat="1" ht="15" customHeight="1">
      <c r="A65" s="340" t="s">
        <v>598</v>
      </c>
      <c r="B65" s="347" t="s">
        <v>1665</v>
      </c>
      <c r="C65" s="300" t="s">
        <v>10</v>
      </c>
      <c r="D65" s="301" t="s">
        <v>408</v>
      </c>
      <c r="E65" s="302">
        <f>VLOOKUP($A65,Sheet1!$A$10:$P$487,3,FALSE)</f>
        <v>0</v>
      </c>
      <c r="F65" s="303">
        <f>VLOOKUP($A65,Sheet1!$A$10:$P$487,4,FALSE)</f>
        <v>0</v>
      </c>
      <c r="G65" s="303">
        <f>VLOOKUP($A65,Sheet1!$A$10:$P$487,5,FALSE)</f>
        <v>0.13</v>
      </c>
      <c r="H65" s="303">
        <f>VLOOKUP($A65,Sheet1!$A$10:$P$487,8,FALSE)</f>
        <v>0.18</v>
      </c>
      <c r="I65" s="304">
        <f t="shared" si="3"/>
        <v>0.31</v>
      </c>
      <c r="J65" s="302">
        <f>VLOOKUP($A65,Sheet1!$A$10:$P$487,10,FALSE)</f>
        <v>0</v>
      </c>
      <c r="K65" s="303">
        <f>VLOOKUP($A65,Sheet1!$A$10:$P$487,11,FALSE)</f>
        <v>0</v>
      </c>
      <c r="L65" s="303">
        <f>VLOOKUP($A65,Sheet1!$A$10:$P$487,12,FALSE)</f>
        <v>0.48</v>
      </c>
      <c r="M65" s="303">
        <f>VLOOKUP($A65,Sheet1!$A$10:$P$487,15,FALSE)</f>
        <v>0.59</v>
      </c>
      <c r="N65" s="304">
        <f t="shared" si="4"/>
        <v>1.0699999999999998</v>
      </c>
      <c r="O65" s="305">
        <f t="shared" si="5"/>
        <v>245.16129032258061</v>
      </c>
    </row>
    <row r="66" spans="1:15" s="306" customFormat="1" ht="15" customHeight="1">
      <c r="A66" s="340" t="s">
        <v>1519</v>
      </c>
      <c r="B66" s="347" t="s">
        <v>1520</v>
      </c>
      <c r="C66" s="300" t="s">
        <v>10</v>
      </c>
      <c r="D66" s="301" t="s">
        <v>408</v>
      </c>
      <c r="E66" s="302">
        <f>VLOOKUP($A66,Sheet1!$A$10:$P$487,3,FALSE)</f>
        <v>0</v>
      </c>
      <c r="F66" s="303">
        <f>VLOOKUP($A66,Sheet1!$A$10:$P$487,4,FALSE)</f>
        <v>0</v>
      </c>
      <c r="G66" s="303">
        <f>VLOOKUP($A66,Sheet1!$A$10:$P$487,5,FALSE)</f>
        <v>7.0000000000000007E-2</v>
      </c>
      <c r="H66" s="303">
        <f>VLOOKUP($A66,Sheet1!$A$10:$P$487,8,FALSE)</f>
        <v>0.24</v>
      </c>
      <c r="I66" s="304">
        <f t="shared" si="3"/>
        <v>0.31</v>
      </c>
      <c r="J66" s="302">
        <f>VLOOKUP($A66,Sheet1!$A$10:$P$487,10,FALSE)</f>
        <v>0</v>
      </c>
      <c r="K66" s="303">
        <f>VLOOKUP($A66,Sheet1!$A$10:$P$487,11,FALSE)</f>
        <v>0</v>
      </c>
      <c r="L66" s="303">
        <f>VLOOKUP($A66,Sheet1!$A$10:$P$487,12,FALSE)</f>
        <v>0</v>
      </c>
      <c r="M66" s="303">
        <f>VLOOKUP($A66,Sheet1!$A$10:$P$487,15,FALSE)</f>
        <v>0.4</v>
      </c>
      <c r="N66" s="304">
        <f t="shared" si="4"/>
        <v>0.4</v>
      </c>
      <c r="O66" s="305">
        <f t="shared" si="5"/>
        <v>29.032258064516149</v>
      </c>
    </row>
    <row r="67" spans="1:15" s="306" customFormat="1" ht="15" customHeight="1">
      <c r="A67" s="340" t="s">
        <v>1511</v>
      </c>
      <c r="B67" s="347" t="s">
        <v>1512</v>
      </c>
      <c r="C67" s="300" t="s">
        <v>10</v>
      </c>
      <c r="D67" s="301" t="s">
        <v>570</v>
      </c>
      <c r="E67" s="302">
        <f>VLOOKUP($A67,Sheet1!$A$10:$P$487,3,FALSE)</f>
        <v>0</v>
      </c>
      <c r="F67" s="303">
        <f>VLOOKUP($A67,Sheet1!$A$10:$P$487,4,FALSE)</f>
        <v>0</v>
      </c>
      <c r="G67" s="303">
        <f>VLOOKUP($A67,Sheet1!$A$10:$P$487,5,FALSE)</f>
        <v>7.0000000000000007E-2</v>
      </c>
      <c r="H67" s="303">
        <f>VLOOKUP($A67,Sheet1!$A$10:$P$487,8,FALSE)</f>
        <v>0.2</v>
      </c>
      <c r="I67" s="304">
        <f t="shared" si="3"/>
        <v>0.27</v>
      </c>
      <c r="J67" s="302">
        <f>VLOOKUP($A67,Sheet1!$A$10:$P$487,10,FALSE)</f>
        <v>0</v>
      </c>
      <c r="K67" s="303">
        <f>VLOOKUP($A67,Sheet1!$A$10:$P$487,11,FALSE)</f>
        <v>0</v>
      </c>
      <c r="L67" s="303">
        <f>VLOOKUP($A67,Sheet1!$A$10:$P$487,12,FALSE)</f>
        <v>0.4</v>
      </c>
      <c r="M67" s="303">
        <f>VLOOKUP($A67,Sheet1!$A$10:$P$487,15,FALSE)</f>
        <v>0.52</v>
      </c>
      <c r="N67" s="304">
        <f t="shared" si="4"/>
        <v>0.92</v>
      </c>
      <c r="O67" s="305">
        <f t="shared" si="5"/>
        <v>240.74074074074073</v>
      </c>
    </row>
    <row r="68" spans="1:15" s="306" customFormat="1" ht="15" customHeight="1">
      <c r="A68" s="340" t="s">
        <v>1593</v>
      </c>
      <c r="B68" s="347" t="s">
        <v>1594</v>
      </c>
      <c r="C68" s="300" t="s">
        <v>1437</v>
      </c>
      <c r="D68" s="301" t="s">
        <v>1466</v>
      </c>
      <c r="E68" s="302">
        <f>VLOOKUP($A68,Sheet1!$A$10:$P$487,3,FALSE)</f>
        <v>0</v>
      </c>
      <c r="F68" s="303">
        <f>VLOOKUP($A68,Sheet1!$A$10:$P$487,4,FALSE)</f>
        <v>0</v>
      </c>
      <c r="G68" s="303">
        <f>VLOOKUP($A68,Sheet1!$A$10:$P$487,5,FALSE)</f>
        <v>0.14000000000000001</v>
      </c>
      <c r="H68" s="303">
        <f>VLOOKUP($A68,Sheet1!$A$10:$P$487,8,FALSE)</f>
        <v>0.03</v>
      </c>
      <c r="I68" s="304">
        <f t="shared" ref="I68:I99" si="6">G68+H68</f>
        <v>0.17</v>
      </c>
      <c r="J68" s="302">
        <f>VLOOKUP($A68,Sheet1!$A$10:$P$487,10,FALSE)</f>
        <v>0</v>
      </c>
      <c r="K68" s="303">
        <f>VLOOKUP($A68,Sheet1!$A$10:$P$487,11,FALSE)</f>
        <v>0</v>
      </c>
      <c r="L68" s="303">
        <f>VLOOKUP($A68,Sheet1!$A$10:$P$487,12,FALSE)</f>
        <v>0.17</v>
      </c>
      <c r="M68" s="303">
        <f>VLOOKUP($A68,Sheet1!$A$10:$P$487,15,FALSE)</f>
        <v>0.31</v>
      </c>
      <c r="N68" s="304">
        <f t="shared" ref="N68:N99" si="7">L68+M68</f>
        <v>0.48</v>
      </c>
      <c r="O68" s="305">
        <f t="shared" ref="O68:O99" si="8">((N68/I68)-1)*100</f>
        <v>182.35294117647055</v>
      </c>
    </row>
    <row r="69" spans="1:15" s="306" customFormat="1" ht="15" customHeight="1">
      <c r="A69" s="340" t="s">
        <v>1525</v>
      </c>
      <c r="B69" s="347" t="s">
        <v>1526</v>
      </c>
      <c r="C69" s="300" t="s">
        <v>10</v>
      </c>
      <c r="D69" s="301" t="s">
        <v>408</v>
      </c>
      <c r="E69" s="302">
        <f>VLOOKUP($A69,Sheet1!$A$10:$P$487,3,FALSE)</f>
        <v>0</v>
      </c>
      <c r="F69" s="303">
        <f>VLOOKUP($A69,Sheet1!$A$10:$P$487,4,FALSE)</f>
        <v>0</v>
      </c>
      <c r="G69" s="303">
        <f>VLOOKUP($A69,Sheet1!$A$10:$P$487,5,FALSE)</f>
        <v>0</v>
      </c>
      <c r="H69" s="303">
        <f>VLOOKUP($A69,Sheet1!$A$10:$P$487,8,FALSE)</f>
        <v>0.16</v>
      </c>
      <c r="I69" s="304">
        <f t="shared" si="6"/>
        <v>0.16</v>
      </c>
      <c r="J69" s="302">
        <f>VLOOKUP($A69,Sheet1!$A$10:$P$487,10,FALSE)</f>
        <v>0</v>
      </c>
      <c r="K69" s="303">
        <f>VLOOKUP($A69,Sheet1!$A$10:$P$487,11,FALSE)</f>
        <v>0</v>
      </c>
      <c r="L69" s="303">
        <f>VLOOKUP($A69,Sheet1!$A$10:$P$487,12,FALSE)</f>
        <v>0</v>
      </c>
      <c r="M69" s="303">
        <f>VLOOKUP($A69,Sheet1!$A$10:$P$487,15,FALSE)</f>
        <v>0.02</v>
      </c>
      <c r="N69" s="304">
        <f t="shared" si="7"/>
        <v>0.02</v>
      </c>
      <c r="O69" s="305">
        <f t="shared" si="8"/>
        <v>-87.5</v>
      </c>
    </row>
    <row r="70" spans="1:15" s="306" customFormat="1" ht="15" customHeight="1">
      <c r="A70" s="340" t="s">
        <v>1462</v>
      </c>
      <c r="B70" s="347" t="s">
        <v>1464</v>
      </c>
      <c r="C70" s="300" t="s">
        <v>1437</v>
      </c>
      <c r="D70" s="301" t="s">
        <v>1466</v>
      </c>
      <c r="E70" s="302">
        <f>VLOOKUP($A70,Sheet1!$A$10:$P$487,3,FALSE)</f>
        <v>0</v>
      </c>
      <c r="F70" s="303">
        <f>VLOOKUP($A70,Sheet1!$A$10:$P$487,4,FALSE)</f>
        <v>0</v>
      </c>
      <c r="G70" s="303">
        <f>VLOOKUP($A70,Sheet1!$A$10:$P$487,5,FALSE)</f>
        <v>0.11</v>
      </c>
      <c r="H70" s="303">
        <f>VLOOKUP($A70,Sheet1!$A$10:$P$487,8,FALSE)</f>
        <v>0.05</v>
      </c>
      <c r="I70" s="304">
        <f t="shared" si="6"/>
        <v>0.16</v>
      </c>
      <c r="J70" s="302">
        <f>VLOOKUP($A70,Sheet1!$A$10:$P$487,10,FALSE)</f>
        <v>0</v>
      </c>
      <c r="K70" s="303">
        <f>VLOOKUP($A70,Sheet1!$A$10:$P$487,11,FALSE)</f>
        <v>0</v>
      </c>
      <c r="L70" s="303">
        <f>VLOOKUP($A70,Sheet1!$A$10:$P$487,12,FALSE)</f>
        <v>0.17</v>
      </c>
      <c r="M70" s="303">
        <f>VLOOKUP($A70,Sheet1!$A$10:$P$487,15,FALSE)</f>
        <v>0.14000000000000001</v>
      </c>
      <c r="N70" s="304">
        <f t="shared" si="7"/>
        <v>0.31000000000000005</v>
      </c>
      <c r="O70" s="305">
        <f t="shared" si="8"/>
        <v>93.750000000000028</v>
      </c>
    </row>
    <row r="71" spans="1:15" s="306" customFormat="1" ht="15" customHeight="1">
      <c r="A71" s="340" t="s">
        <v>1541</v>
      </c>
      <c r="B71" s="347" t="s">
        <v>1542</v>
      </c>
      <c r="C71" s="300" t="s">
        <v>1437</v>
      </c>
      <c r="D71" s="301" t="s">
        <v>1395</v>
      </c>
      <c r="E71" s="302">
        <f>VLOOKUP($A71,Sheet1!$A$10:$P$487,3,FALSE)</f>
        <v>0</v>
      </c>
      <c r="F71" s="303">
        <f>VLOOKUP($A71,Sheet1!$A$10:$P$487,4,FALSE)</f>
        <v>0</v>
      </c>
      <c r="G71" s="303">
        <f>VLOOKUP($A71,Sheet1!$A$10:$P$487,5,FALSE)</f>
        <v>0.02</v>
      </c>
      <c r="H71" s="303">
        <f>VLOOKUP($A71,Sheet1!$A$10:$P$487,8,FALSE)</f>
        <v>0.13</v>
      </c>
      <c r="I71" s="304">
        <f t="shared" si="6"/>
        <v>0.15</v>
      </c>
      <c r="J71" s="302">
        <f>VLOOKUP($A71,Sheet1!$A$10:$P$487,10,FALSE)</f>
        <v>0</v>
      </c>
      <c r="K71" s="303">
        <f>VLOOKUP($A71,Sheet1!$A$10:$P$487,11,FALSE)</f>
        <v>0</v>
      </c>
      <c r="L71" s="303">
        <f>VLOOKUP($A71,Sheet1!$A$10:$P$487,12,FALSE)</f>
        <v>0</v>
      </c>
      <c r="M71" s="303">
        <f>VLOOKUP($A71,Sheet1!$A$10:$P$487,15,FALSE)</f>
        <v>0.02</v>
      </c>
      <c r="N71" s="304">
        <f t="shared" si="7"/>
        <v>0.02</v>
      </c>
      <c r="O71" s="305">
        <f t="shared" si="8"/>
        <v>-86.666666666666671</v>
      </c>
    </row>
    <row r="72" spans="1:15" s="306" customFormat="1" ht="15" customHeight="1">
      <c r="A72" s="340" t="s">
        <v>765</v>
      </c>
      <c r="B72" s="347" t="s">
        <v>766</v>
      </c>
      <c r="C72" s="300" t="s">
        <v>10</v>
      </c>
      <c r="D72" s="301" t="s">
        <v>408</v>
      </c>
      <c r="E72" s="302">
        <f>VLOOKUP($A72,Sheet1!$A$10:$P$487,3,FALSE)</f>
        <v>0</v>
      </c>
      <c r="F72" s="303">
        <f>VLOOKUP($A72,Sheet1!$A$10:$P$487,4,FALSE)</f>
        <v>0.15</v>
      </c>
      <c r="G72" s="303">
        <f>VLOOKUP($A72,Sheet1!$A$10:$P$487,5,FALSE)</f>
        <v>0</v>
      </c>
      <c r="H72" s="303">
        <f>VLOOKUP($A72,Sheet1!$A$10:$P$487,8,FALSE)</f>
        <v>0.14000000000000001</v>
      </c>
      <c r="I72" s="304">
        <f t="shared" si="6"/>
        <v>0.14000000000000001</v>
      </c>
      <c r="J72" s="302">
        <f>VLOOKUP($A72,Sheet1!$A$10:$P$487,10,FALSE)</f>
        <v>0</v>
      </c>
      <c r="K72" s="303">
        <f>VLOOKUP($A72,Sheet1!$A$10:$P$487,11,FALSE)</f>
        <v>0.15</v>
      </c>
      <c r="L72" s="303">
        <f>VLOOKUP($A72,Sheet1!$A$10:$P$487,12,FALSE)</f>
        <v>0</v>
      </c>
      <c r="M72" s="303">
        <f>VLOOKUP($A72,Sheet1!$A$10:$P$487,15,FALSE)</f>
        <v>0.51</v>
      </c>
      <c r="N72" s="304">
        <f t="shared" si="7"/>
        <v>0.51</v>
      </c>
      <c r="O72" s="305">
        <f t="shared" si="8"/>
        <v>264.28571428571428</v>
      </c>
    </row>
    <row r="73" spans="1:15" s="306" customFormat="1" ht="15" customHeight="1">
      <c r="A73" s="340" t="s">
        <v>1585</v>
      </c>
      <c r="B73" s="350" t="s">
        <v>1586</v>
      </c>
      <c r="C73" s="300" t="s">
        <v>10</v>
      </c>
      <c r="D73" s="301" t="s">
        <v>572</v>
      </c>
      <c r="E73" s="302">
        <f>VLOOKUP($A73,Sheet1!$A$10:$P$487,3,FALSE)</f>
        <v>0</v>
      </c>
      <c r="F73" s="303">
        <f>VLOOKUP($A73,Sheet1!$A$10:$P$487,4,FALSE)</f>
        <v>0</v>
      </c>
      <c r="G73" s="303">
        <f>VLOOKUP($A73,Sheet1!$A$10:$P$487,5,FALSE)</f>
        <v>0.09</v>
      </c>
      <c r="H73" s="303">
        <f>VLOOKUP($A73,Sheet1!$A$10:$P$487,8,FALSE)</f>
        <v>0.05</v>
      </c>
      <c r="I73" s="304">
        <f t="shared" si="6"/>
        <v>0.14000000000000001</v>
      </c>
      <c r="J73" s="302">
        <f>VLOOKUP($A73,Sheet1!$A$10:$P$487,10,FALSE)</f>
        <v>0</v>
      </c>
      <c r="K73" s="303">
        <f>VLOOKUP($A73,Sheet1!$A$10:$P$487,11,FALSE)</f>
        <v>0</v>
      </c>
      <c r="L73" s="303">
        <f>VLOOKUP($A73,Sheet1!$A$10:$P$487,12,FALSE)</f>
        <v>0.2</v>
      </c>
      <c r="M73" s="303">
        <f>VLOOKUP($A73,Sheet1!$A$10:$P$487,15,FALSE)</f>
        <v>0.17</v>
      </c>
      <c r="N73" s="304">
        <f t="shared" si="7"/>
        <v>0.37</v>
      </c>
      <c r="O73" s="305">
        <f t="shared" si="8"/>
        <v>164.28571428571428</v>
      </c>
    </row>
    <row r="74" spans="1:15" s="306" customFormat="1" ht="15" customHeight="1">
      <c r="A74" s="340" t="s">
        <v>1536</v>
      </c>
      <c r="B74" s="347" t="s">
        <v>1538</v>
      </c>
      <c r="C74" s="300" t="s">
        <v>1437</v>
      </c>
      <c r="D74" s="301" t="s">
        <v>1466</v>
      </c>
      <c r="E74" s="302">
        <f>VLOOKUP($A74,Sheet1!$A$10:$P$487,3,FALSE)</f>
        <v>0</v>
      </c>
      <c r="F74" s="303">
        <f>VLOOKUP($A74,Sheet1!$A$10:$P$487,4,FALSE)</f>
        <v>0</v>
      </c>
      <c r="G74" s="303">
        <f>VLOOKUP($A74,Sheet1!$A$10:$P$487,5,FALSE)</f>
        <v>0.04</v>
      </c>
      <c r="H74" s="303">
        <f>VLOOKUP($A74,Sheet1!$A$10:$P$487,8,FALSE)</f>
        <v>0.1</v>
      </c>
      <c r="I74" s="304">
        <f t="shared" si="6"/>
        <v>0.14000000000000001</v>
      </c>
      <c r="J74" s="302">
        <f>VLOOKUP($A74,Sheet1!$A$10:$P$487,10,FALSE)</f>
        <v>0</v>
      </c>
      <c r="K74" s="303">
        <f>VLOOKUP($A74,Sheet1!$A$10:$P$487,11,FALSE)</f>
        <v>0</v>
      </c>
      <c r="L74" s="303">
        <f>VLOOKUP($A74,Sheet1!$A$10:$P$487,12,FALSE)</f>
        <v>0</v>
      </c>
      <c r="M74" s="303">
        <f>VLOOKUP($A74,Sheet1!$A$10:$P$487,15,FALSE)</f>
        <v>0.12</v>
      </c>
      <c r="N74" s="304">
        <f t="shared" si="7"/>
        <v>0.12</v>
      </c>
      <c r="O74" s="305">
        <f t="shared" si="8"/>
        <v>-14.285714285714302</v>
      </c>
    </row>
    <row r="75" spans="1:15" s="98" customFormat="1" ht="15" customHeight="1">
      <c r="A75" s="340" t="s">
        <v>1553</v>
      </c>
      <c r="B75" s="347" t="s">
        <v>1554</v>
      </c>
      <c r="C75" s="300" t="s">
        <v>1437</v>
      </c>
      <c r="D75" s="301" t="s">
        <v>1466</v>
      </c>
      <c r="E75" s="302">
        <f>VLOOKUP($A75,Sheet1!$A$10:$P$487,3,FALSE)</f>
        <v>0</v>
      </c>
      <c r="F75" s="303">
        <f>VLOOKUP($A75,Sheet1!$A$10:$P$487,4,FALSE)</f>
        <v>0</v>
      </c>
      <c r="G75" s="303">
        <f>VLOOKUP($A75,Sheet1!$A$10:$P$487,5,FALSE)</f>
        <v>0.05</v>
      </c>
      <c r="H75" s="303">
        <f>VLOOKUP($A75,Sheet1!$A$10:$P$487,8,FALSE)</f>
        <v>0.09</v>
      </c>
      <c r="I75" s="304">
        <f t="shared" si="6"/>
        <v>0.14000000000000001</v>
      </c>
      <c r="J75" s="302">
        <f>VLOOKUP($A75,Sheet1!$A$10:$P$487,10,FALSE)</f>
        <v>0</v>
      </c>
      <c r="K75" s="303">
        <f>VLOOKUP($A75,Sheet1!$A$10:$P$487,11,FALSE)</f>
        <v>0</v>
      </c>
      <c r="L75" s="303">
        <f>VLOOKUP($A75,Sheet1!$A$10:$P$487,12,FALSE)</f>
        <v>0.12</v>
      </c>
      <c r="M75" s="303">
        <f>VLOOKUP($A75,Sheet1!$A$10:$P$487,15,FALSE)</f>
        <v>0.25</v>
      </c>
      <c r="N75" s="304">
        <f t="shared" si="7"/>
        <v>0.37</v>
      </c>
      <c r="O75" s="305">
        <f t="shared" si="8"/>
        <v>164.28571428571428</v>
      </c>
    </row>
    <row r="76" spans="1:15" s="306" customFormat="1" ht="15" customHeight="1">
      <c r="A76" s="340" t="s">
        <v>754</v>
      </c>
      <c r="B76" s="347" t="s">
        <v>755</v>
      </c>
      <c r="C76" s="300" t="s">
        <v>10</v>
      </c>
      <c r="D76" s="301" t="s">
        <v>408</v>
      </c>
      <c r="E76" s="302">
        <f>VLOOKUP($A76,Sheet1!$A$10:$P$487,3,FALSE)</f>
        <v>0</v>
      </c>
      <c r="F76" s="303">
        <f>VLOOKUP($A76,Sheet1!$A$10:$P$487,4,FALSE)</f>
        <v>0</v>
      </c>
      <c r="G76" s="303">
        <f>VLOOKUP($A76,Sheet1!$A$10:$P$487,5,FALSE)</f>
        <v>0</v>
      </c>
      <c r="H76" s="303">
        <f>VLOOKUP($A76,Sheet1!$A$10:$P$487,8,FALSE)</f>
        <v>0.12</v>
      </c>
      <c r="I76" s="304">
        <f t="shared" si="6"/>
        <v>0.12</v>
      </c>
      <c r="J76" s="302">
        <f>VLOOKUP($A76,Sheet1!$A$10:$P$487,10,FALSE)</f>
        <v>0</v>
      </c>
      <c r="K76" s="303">
        <f>VLOOKUP($A76,Sheet1!$A$10:$P$487,11,FALSE)</f>
        <v>0.02</v>
      </c>
      <c r="L76" s="303">
        <f>VLOOKUP($A76,Sheet1!$A$10:$P$487,12,FALSE)</f>
        <v>0</v>
      </c>
      <c r="M76" s="303">
        <f>VLOOKUP($A76,Sheet1!$A$10:$P$487,15,FALSE)</f>
        <v>0.16</v>
      </c>
      <c r="N76" s="304">
        <f t="shared" si="7"/>
        <v>0.16</v>
      </c>
      <c r="O76" s="305">
        <f t="shared" si="8"/>
        <v>33.33333333333335</v>
      </c>
    </row>
    <row r="77" spans="1:15" s="306" customFormat="1" ht="15" customHeight="1">
      <c r="A77" s="340" t="s">
        <v>756</v>
      </c>
      <c r="B77" s="347" t="s">
        <v>757</v>
      </c>
      <c r="C77" s="300" t="s">
        <v>10</v>
      </c>
      <c r="D77" s="301" t="s">
        <v>408</v>
      </c>
      <c r="E77" s="302">
        <f>VLOOKUP($A77,Sheet1!$A$10:$P$487,3,FALSE)</f>
        <v>0</v>
      </c>
      <c r="F77" s="303">
        <f>VLOOKUP($A77,Sheet1!$A$10:$P$487,4,FALSE)</f>
        <v>0</v>
      </c>
      <c r="G77" s="303">
        <f>VLOOKUP($A77,Sheet1!$A$10:$P$487,5,FALSE)</f>
        <v>0</v>
      </c>
      <c r="H77" s="303">
        <f>VLOOKUP($A77,Sheet1!$A$10:$P$487,8,FALSE)</f>
        <v>0.1</v>
      </c>
      <c r="I77" s="304">
        <f t="shared" si="6"/>
        <v>0.1</v>
      </c>
      <c r="J77" s="302">
        <f>VLOOKUP($A77,Sheet1!$A$10:$P$487,10,FALSE)</f>
        <v>0</v>
      </c>
      <c r="K77" s="303">
        <f>VLOOKUP($A77,Sheet1!$A$10:$P$487,11,FALSE)</f>
        <v>0</v>
      </c>
      <c r="L77" s="303">
        <f>VLOOKUP($A77,Sheet1!$A$10:$P$487,12,FALSE)</f>
        <v>0</v>
      </c>
      <c r="M77" s="303">
        <f>VLOOKUP($A77,Sheet1!$A$10:$P$487,15,FALSE)</f>
        <v>0.26</v>
      </c>
      <c r="N77" s="304">
        <f t="shared" si="7"/>
        <v>0.26</v>
      </c>
      <c r="O77" s="305">
        <f t="shared" si="8"/>
        <v>160</v>
      </c>
    </row>
    <row r="78" spans="1:15" s="98" customFormat="1" ht="15" customHeight="1">
      <c r="A78" s="340" t="s">
        <v>1503</v>
      </c>
      <c r="B78" s="347" t="s">
        <v>1507</v>
      </c>
      <c r="C78" s="300" t="s">
        <v>1437</v>
      </c>
      <c r="D78" s="301" t="s">
        <v>1466</v>
      </c>
      <c r="E78" s="302">
        <f>VLOOKUP($A78,Sheet1!$A$10:$P$487,3,FALSE)</f>
        <v>0</v>
      </c>
      <c r="F78" s="303">
        <f>VLOOKUP($A78,Sheet1!$A$10:$P$487,4,FALSE)</f>
        <v>0</v>
      </c>
      <c r="G78" s="303">
        <f>VLOOKUP($A78,Sheet1!$A$10:$P$487,5,FALSE)</f>
        <v>0.06</v>
      </c>
      <c r="H78" s="303">
        <f>VLOOKUP($A78,Sheet1!$A$10:$P$487,8,FALSE)</f>
        <v>0.04</v>
      </c>
      <c r="I78" s="304">
        <f t="shared" si="6"/>
        <v>0.1</v>
      </c>
      <c r="J78" s="302">
        <f>VLOOKUP($A78,Sheet1!$A$10:$P$487,10,FALSE)</f>
        <v>0</v>
      </c>
      <c r="K78" s="303">
        <f>VLOOKUP($A78,Sheet1!$A$10:$P$487,11,FALSE)</f>
        <v>0</v>
      </c>
      <c r="L78" s="303">
        <f>VLOOKUP($A78,Sheet1!$A$10:$P$487,12,FALSE)</f>
        <v>0</v>
      </c>
      <c r="M78" s="303">
        <f>VLOOKUP($A78,Sheet1!$A$10:$P$487,15,FALSE)</f>
        <v>0.12</v>
      </c>
      <c r="N78" s="304">
        <f t="shared" si="7"/>
        <v>0.12</v>
      </c>
      <c r="O78" s="305">
        <f t="shared" si="8"/>
        <v>19.999999999999996</v>
      </c>
    </row>
    <row r="79" spans="1:15" s="182" customFormat="1" ht="15" customHeight="1">
      <c r="A79" s="340" t="s">
        <v>1580</v>
      </c>
      <c r="B79" s="347" t="s">
        <v>1583</v>
      </c>
      <c r="C79" s="300" t="s">
        <v>1437</v>
      </c>
      <c r="D79" s="301" t="s">
        <v>1466</v>
      </c>
      <c r="E79" s="302">
        <f>VLOOKUP($A79,Sheet1!$A$10:$P$487,3,FALSE)</f>
        <v>0</v>
      </c>
      <c r="F79" s="303">
        <f>VLOOKUP($A79,Sheet1!$A$10:$P$487,4,FALSE)</f>
        <v>0</v>
      </c>
      <c r="G79" s="303">
        <f>VLOOKUP($A79,Sheet1!$A$10:$P$487,5,FALSE)</f>
        <v>7.0000000000000007E-2</v>
      </c>
      <c r="H79" s="303">
        <f>VLOOKUP($A79,Sheet1!$A$10:$P$487,8,FALSE)</f>
        <v>0.02</v>
      </c>
      <c r="I79" s="304">
        <f t="shared" si="6"/>
        <v>9.0000000000000011E-2</v>
      </c>
      <c r="J79" s="302">
        <f>VLOOKUP($A79,Sheet1!$A$10:$P$487,10,FALSE)</f>
        <v>0</v>
      </c>
      <c r="K79" s="303">
        <f>VLOOKUP($A79,Sheet1!$A$10:$P$487,11,FALSE)</f>
        <v>0</v>
      </c>
      <c r="L79" s="303">
        <f>VLOOKUP($A79,Sheet1!$A$10:$P$487,12,FALSE)</f>
        <v>0.18</v>
      </c>
      <c r="M79" s="303">
        <f>VLOOKUP($A79,Sheet1!$A$10:$P$487,15,FALSE)</f>
        <v>0.57999999999999996</v>
      </c>
      <c r="N79" s="304">
        <f t="shared" si="7"/>
        <v>0.76</v>
      </c>
      <c r="O79" s="305">
        <f t="shared" si="8"/>
        <v>744.44444444444434</v>
      </c>
    </row>
    <row r="80" spans="1:15" s="182" customFormat="1" ht="15" customHeight="1">
      <c r="A80" s="340" t="s">
        <v>1539</v>
      </c>
      <c r="B80" s="350" t="s">
        <v>1540</v>
      </c>
      <c r="C80" s="300" t="s">
        <v>10</v>
      </c>
      <c r="D80" s="301" t="s">
        <v>1673</v>
      </c>
      <c r="E80" s="302">
        <f>VLOOKUP($A80,Sheet1!$A$10:$P$487,3,FALSE)</f>
        <v>0</v>
      </c>
      <c r="F80" s="303">
        <f>VLOOKUP($A80,Sheet1!$A$10:$P$487,4,FALSE)</f>
        <v>0</v>
      </c>
      <c r="G80" s="303">
        <f>VLOOKUP($A80,Sheet1!$A$10:$P$487,5,FALSE)</f>
        <v>0.05</v>
      </c>
      <c r="H80" s="303">
        <f>VLOOKUP($A80,Sheet1!$A$10:$P$487,8,FALSE)</f>
        <v>0.04</v>
      </c>
      <c r="I80" s="304">
        <f t="shared" si="6"/>
        <v>0.09</v>
      </c>
      <c r="J80" s="302">
        <f>VLOOKUP($A80,Sheet1!$A$10:$P$487,10,FALSE)</f>
        <v>0</v>
      </c>
      <c r="K80" s="303">
        <f>VLOOKUP($A80,Sheet1!$A$10:$P$487,11,FALSE)</f>
        <v>0</v>
      </c>
      <c r="L80" s="303">
        <f>VLOOKUP($A80,Sheet1!$A$10:$P$487,12,FALSE)</f>
        <v>0</v>
      </c>
      <c r="M80" s="303">
        <f>VLOOKUP($A80,Sheet1!$A$10:$P$487,15,FALSE)</f>
        <v>0.11</v>
      </c>
      <c r="N80" s="304">
        <f t="shared" si="7"/>
        <v>0.11</v>
      </c>
      <c r="O80" s="305">
        <f t="shared" si="8"/>
        <v>22.222222222222232</v>
      </c>
    </row>
    <row r="81" spans="1:15" s="182" customFormat="1" ht="15" customHeight="1">
      <c r="A81" s="340" t="s">
        <v>1587</v>
      </c>
      <c r="B81" s="347" t="s">
        <v>1588</v>
      </c>
      <c r="C81" s="300" t="s">
        <v>1437</v>
      </c>
      <c r="D81" s="301" t="s">
        <v>1466</v>
      </c>
      <c r="E81" s="302">
        <f>VLOOKUP($A81,Sheet1!$A$10:$P$487,3,FALSE)</f>
        <v>0</v>
      </c>
      <c r="F81" s="303">
        <f>VLOOKUP($A81,Sheet1!$A$10:$P$487,4,FALSE)</f>
        <v>0</v>
      </c>
      <c r="G81" s="303">
        <f>VLOOKUP($A81,Sheet1!$A$10:$P$487,5,FALSE)</f>
        <v>0.01</v>
      </c>
      <c r="H81" s="303">
        <f>VLOOKUP($A81,Sheet1!$A$10:$P$487,8,FALSE)</f>
        <v>0.08</v>
      </c>
      <c r="I81" s="304">
        <f t="shared" si="6"/>
        <v>0.09</v>
      </c>
      <c r="J81" s="302">
        <f>VLOOKUP($A81,Sheet1!$A$10:$P$487,10,FALSE)</f>
        <v>0</v>
      </c>
      <c r="K81" s="303">
        <f>VLOOKUP($A81,Sheet1!$A$10:$P$487,11,FALSE)</f>
        <v>0</v>
      </c>
      <c r="L81" s="303">
        <f>VLOOKUP($A81,Sheet1!$A$10:$P$487,12,FALSE)</f>
        <v>0</v>
      </c>
      <c r="M81" s="303">
        <f>VLOOKUP($A81,Sheet1!$A$10:$P$487,15,FALSE)</f>
        <v>0.1</v>
      </c>
      <c r="N81" s="304">
        <f t="shared" si="7"/>
        <v>0.1</v>
      </c>
      <c r="O81" s="305">
        <f t="shared" si="8"/>
        <v>11.111111111111116</v>
      </c>
    </row>
    <row r="82" spans="1:15" s="182" customFormat="1" ht="15" customHeight="1">
      <c r="A82" s="340" t="s">
        <v>621</v>
      </c>
      <c r="B82" s="347" t="s">
        <v>622</v>
      </c>
      <c r="C82" s="300" t="s">
        <v>10</v>
      </c>
      <c r="D82" s="301" t="s">
        <v>408</v>
      </c>
      <c r="E82" s="302">
        <f>VLOOKUP($A82,Sheet1!$A$10:$P$487,3,FALSE)</f>
        <v>0</v>
      </c>
      <c r="F82" s="303">
        <f>VLOOKUP($A82,Sheet1!$A$10:$P$487,4,FALSE)</f>
        <v>0</v>
      </c>
      <c r="G82" s="303">
        <f>VLOOKUP($A82,Sheet1!$A$10:$P$487,5,FALSE)</f>
        <v>0</v>
      </c>
      <c r="H82" s="303">
        <f>VLOOKUP($A82,Sheet1!$A$10:$P$487,8,FALSE)</f>
        <v>0.08</v>
      </c>
      <c r="I82" s="304">
        <f t="shared" si="6"/>
        <v>0.08</v>
      </c>
      <c r="J82" s="302">
        <f>VLOOKUP($A82,Sheet1!$A$10:$P$487,10,FALSE)</f>
        <v>0</v>
      </c>
      <c r="K82" s="303">
        <f>VLOOKUP($A82,Sheet1!$A$10:$P$487,11,FALSE)</f>
        <v>0.06</v>
      </c>
      <c r="L82" s="303">
        <f>VLOOKUP($A82,Sheet1!$A$10:$P$487,12,FALSE)</f>
        <v>0</v>
      </c>
      <c r="M82" s="303">
        <f>VLOOKUP($A82,Sheet1!$A$10:$P$487,15,FALSE)</f>
        <v>0.26</v>
      </c>
      <c r="N82" s="304">
        <f t="shared" si="7"/>
        <v>0.26</v>
      </c>
      <c r="O82" s="305">
        <f t="shared" si="8"/>
        <v>225</v>
      </c>
    </row>
    <row r="83" spans="1:15" s="182" customFormat="1" ht="15" customHeight="1">
      <c r="A83" s="340" t="s">
        <v>1506</v>
      </c>
      <c r="B83" s="347" t="s">
        <v>1510</v>
      </c>
      <c r="C83" s="300" t="s">
        <v>1437</v>
      </c>
      <c r="D83" s="301" t="s">
        <v>1466</v>
      </c>
      <c r="E83" s="302">
        <f>VLOOKUP($A83,Sheet1!$A$10:$P$487,3,FALSE)</f>
        <v>0</v>
      </c>
      <c r="F83" s="303">
        <f>VLOOKUP($A83,Sheet1!$A$10:$P$487,4,FALSE)</f>
        <v>0</v>
      </c>
      <c r="G83" s="303">
        <f>VLOOKUP($A83,Sheet1!$A$10:$P$487,5,FALSE)</f>
        <v>0.03</v>
      </c>
      <c r="H83" s="303">
        <f>VLOOKUP($A83,Sheet1!$A$10:$P$487,8,FALSE)</f>
        <v>0.05</v>
      </c>
      <c r="I83" s="304">
        <f t="shared" si="6"/>
        <v>0.08</v>
      </c>
      <c r="J83" s="302">
        <f>VLOOKUP($A83,Sheet1!$A$10:$P$487,10,FALSE)</f>
        <v>0</v>
      </c>
      <c r="K83" s="303">
        <f>VLOOKUP($A83,Sheet1!$A$10:$P$487,11,FALSE)</f>
        <v>0</v>
      </c>
      <c r="L83" s="303">
        <f>VLOOKUP($A83,Sheet1!$A$10:$P$487,12,FALSE)</f>
        <v>0.18</v>
      </c>
      <c r="M83" s="303">
        <f>VLOOKUP($A83,Sheet1!$A$10:$P$487,15,FALSE)</f>
        <v>0.09</v>
      </c>
      <c r="N83" s="304">
        <f t="shared" si="7"/>
        <v>0.27</v>
      </c>
      <c r="O83" s="305">
        <f t="shared" si="8"/>
        <v>237.5</v>
      </c>
    </row>
    <row r="84" spans="1:15" s="182" customFormat="1" ht="15" customHeight="1">
      <c r="A84" s="340" t="s">
        <v>1515</v>
      </c>
      <c r="B84" s="347" t="s">
        <v>1516</v>
      </c>
      <c r="C84" s="300" t="s">
        <v>1437</v>
      </c>
      <c r="D84" s="301" t="s">
        <v>1466</v>
      </c>
      <c r="E84" s="302">
        <f>VLOOKUP($A84,Sheet1!$A$10:$P$487,3,FALSE)</f>
        <v>0</v>
      </c>
      <c r="F84" s="303">
        <f>VLOOKUP($A84,Sheet1!$A$10:$P$487,4,FALSE)</f>
        <v>0</v>
      </c>
      <c r="G84" s="303">
        <f>VLOOKUP($A84,Sheet1!$A$10:$P$487,5,FALSE)</f>
        <v>0.06</v>
      </c>
      <c r="H84" s="303">
        <f>VLOOKUP($A84,Sheet1!$A$10:$P$487,8,FALSE)</f>
        <v>0.02</v>
      </c>
      <c r="I84" s="304">
        <f t="shared" si="6"/>
        <v>0.08</v>
      </c>
      <c r="J84" s="302">
        <f>VLOOKUP($A84,Sheet1!$A$10:$P$487,10,FALSE)</f>
        <v>0</v>
      </c>
      <c r="K84" s="303">
        <f>VLOOKUP($A84,Sheet1!$A$10:$P$487,11,FALSE)</f>
        <v>0</v>
      </c>
      <c r="L84" s="303">
        <f>VLOOKUP($A84,Sheet1!$A$10:$P$487,12,FALSE)</f>
        <v>0.13</v>
      </c>
      <c r="M84" s="303">
        <f>VLOOKUP($A84,Sheet1!$A$10:$P$487,15,FALSE)</f>
        <v>7.0000000000000007E-2</v>
      </c>
      <c r="N84" s="304">
        <f t="shared" si="7"/>
        <v>0.2</v>
      </c>
      <c r="O84" s="305">
        <f t="shared" si="8"/>
        <v>150</v>
      </c>
    </row>
    <row r="85" spans="1:15" s="182" customFormat="1" ht="15" customHeight="1">
      <c r="A85" s="340" t="s">
        <v>1473</v>
      </c>
      <c r="B85" s="347" t="s">
        <v>1477</v>
      </c>
      <c r="C85" s="300" t="s">
        <v>1437</v>
      </c>
      <c r="D85" s="301" t="s">
        <v>1466</v>
      </c>
      <c r="E85" s="302">
        <f>VLOOKUP($A85,Sheet1!$A$10:$P$487,3,FALSE)</f>
        <v>0</v>
      </c>
      <c r="F85" s="303">
        <f>VLOOKUP($A85,Sheet1!$A$10:$P$487,4,FALSE)</f>
        <v>0</v>
      </c>
      <c r="G85" s="303">
        <f>VLOOKUP($A85,Sheet1!$A$10:$P$487,5,FALSE)</f>
        <v>0.03</v>
      </c>
      <c r="H85" s="303">
        <f>VLOOKUP($A85,Sheet1!$A$10:$P$487,8,FALSE)</f>
        <v>0.04</v>
      </c>
      <c r="I85" s="304">
        <f t="shared" si="6"/>
        <v>7.0000000000000007E-2</v>
      </c>
      <c r="J85" s="302">
        <f>VLOOKUP($A85,Sheet1!$A$10:$P$487,10,FALSE)</f>
        <v>0</v>
      </c>
      <c r="K85" s="303">
        <f>VLOOKUP($A85,Sheet1!$A$10:$P$487,11,FALSE)</f>
        <v>0</v>
      </c>
      <c r="L85" s="303">
        <f>VLOOKUP($A85,Sheet1!$A$10:$P$487,12,FALSE)</f>
        <v>0.05</v>
      </c>
      <c r="M85" s="303">
        <f>VLOOKUP($A85,Sheet1!$A$10:$P$487,15,FALSE)</f>
        <v>0.12</v>
      </c>
      <c r="N85" s="304">
        <f t="shared" si="7"/>
        <v>0.16999999999999998</v>
      </c>
      <c r="O85" s="305">
        <f t="shared" si="8"/>
        <v>142.8571428571428</v>
      </c>
    </row>
    <row r="86" spans="1:15" s="182" customFormat="1" ht="15" customHeight="1">
      <c r="A86" s="340" t="s">
        <v>1504</v>
      </c>
      <c r="B86" s="347" t="s">
        <v>1508</v>
      </c>
      <c r="C86" s="300" t="s">
        <v>1437</v>
      </c>
      <c r="D86" s="301" t="s">
        <v>1466</v>
      </c>
      <c r="E86" s="302">
        <f>VLOOKUP($A86,Sheet1!$A$10:$P$487,3,FALSE)</f>
        <v>0</v>
      </c>
      <c r="F86" s="303">
        <f>VLOOKUP($A86,Sheet1!$A$10:$P$487,4,FALSE)</f>
        <v>0</v>
      </c>
      <c r="G86" s="303">
        <f>VLOOKUP($A86,Sheet1!$A$10:$P$487,5,FALSE)</f>
        <v>0.05</v>
      </c>
      <c r="H86" s="303">
        <f>VLOOKUP($A86,Sheet1!$A$10:$P$487,8,FALSE)</f>
        <v>0.02</v>
      </c>
      <c r="I86" s="304">
        <f t="shared" si="6"/>
        <v>7.0000000000000007E-2</v>
      </c>
      <c r="J86" s="302">
        <f>VLOOKUP($A86,Sheet1!$A$10:$P$487,10,FALSE)</f>
        <v>0</v>
      </c>
      <c r="K86" s="303">
        <f>VLOOKUP($A86,Sheet1!$A$10:$P$487,11,FALSE)</f>
        <v>0.08</v>
      </c>
      <c r="L86" s="303">
        <f>VLOOKUP($A86,Sheet1!$A$10:$P$487,12,FALSE)</f>
        <v>0.01</v>
      </c>
      <c r="M86" s="303">
        <f>VLOOKUP($A86,Sheet1!$A$10:$P$487,15,FALSE)</f>
        <v>0.06</v>
      </c>
      <c r="N86" s="304">
        <f t="shared" si="7"/>
        <v>6.9999999999999993E-2</v>
      </c>
      <c r="O86" s="305">
        <f t="shared" si="8"/>
        <v>-2.2204460492503131E-14</v>
      </c>
    </row>
    <row r="87" spans="1:15" s="182" customFormat="1" ht="15" customHeight="1">
      <c r="A87" s="340" t="s">
        <v>1435</v>
      </c>
      <c r="B87" s="347" t="s">
        <v>1436</v>
      </c>
      <c r="C87" s="300" t="s">
        <v>1437</v>
      </c>
      <c r="D87" s="301" t="s">
        <v>1438</v>
      </c>
      <c r="E87" s="302">
        <f>VLOOKUP($A87,Sheet1!$A$10:$P$487,3,FALSE)</f>
        <v>0</v>
      </c>
      <c r="F87" s="303">
        <f>VLOOKUP($A87,Sheet1!$A$10:$P$487,4,FALSE)</f>
        <v>0</v>
      </c>
      <c r="G87" s="303">
        <f>VLOOKUP($A87,Sheet1!$A$10:$P$487,5,FALSE)</f>
        <v>0</v>
      </c>
      <c r="H87" s="303">
        <f>VLOOKUP($A87,Sheet1!$A$10:$P$487,8,FALSE)</f>
        <v>0.06</v>
      </c>
      <c r="I87" s="304">
        <f t="shared" si="6"/>
        <v>0.06</v>
      </c>
      <c r="J87" s="302">
        <f>VLOOKUP($A87,Sheet1!$A$10:$P$487,10,FALSE)</f>
        <v>0</v>
      </c>
      <c r="K87" s="303">
        <f>VLOOKUP($A87,Sheet1!$A$10:$P$487,11,FALSE)</f>
        <v>0</v>
      </c>
      <c r="L87" s="303">
        <f>VLOOKUP($A87,Sheet1!$A$10:$P$487,12,FALSE)</f>
        <v>0</v>
      </c>
      <c r="M87" s="303">
        <f>VLOOKUP($A87,Sheet1!$A$10:$P$487,15,FALSE)</f>
        <v>0.09</v>
      </c>
      <c r="N87" s="304">
        <f t="shared" si="7"/>
        <v>0.09</v>
      </c>
      <c r="O87" s="305">
        <f t="shared" si="8"/>
        <v>50</v>
      </c>
    </row>
    <row r="88" spans="1:15" s="182" customFormat="1" ht="15" customHeight="1">
      <c r="A88" s="340" t="s">
        <v>1543</v>
      </c>
      <c r="B88" s="347" t="s">
        <v>1544</v>
      </c>
      <c r="C88" s="300" t="s">
        <v>1437</v>
      </c>
      <c r="D88" s="301" t="s">
        <v>1466</v>
      </c>
      <c r="E88" s="302">
        <f>VLOOKUP($A88,Sheet1!$A$10:$P$487,3,FALSE)</f>
        <v>0</v>
      </c>
      <c r="F88" s="303">
        <f>VLOOKUP($A88,Sheet1!$A$10:$P$487,4,FALSE)</f>
        <v>0</v>
      </c>
      <c r="G88" s="303">
        <f>VLOOKUP($A88,Sheet1!$A$10:$P$487,5,FALSE)</f>
        <v>0.02</v>
      </c>
      <c r="H88" s="303">
        <f>VLOOKUP($A88,Sheet1!$A$10:$P$487,8,FALSE)</f>
        <v>0.04</v>
      </c>
      <c r="I88" s="304">
        <f t="shared" si="6"/>
        <v>0.06</v>
      </c>
      <c r="J88" s="302">
        <f>VLOOKUP($A88,Sheet1!$A$10:$P$487,10,FALSE)</f>
        <v>0</v>
      </c>
      <c r="K88" s="303">
        <f>VLOOKUP($A88,Sheet1!$A$10:$P$487,11,FALSE)</f>
        <v>0</v>
      </c>
      <c r="L88" s="303">
        <f>VLOOKUP($A88,Sheet1!$A$10:$P$487,12,FALSE)</f>
        <v>0</v>
      </c>
      <c r="M88" s="303">
        <f>VLOOKUP($A88,Sheet1!$A$10:$P$487,15,FALSE)</f>
        <v>0.11</v>
      </c>
      <c r="N88" s="304">
        <f t="shared" si="7"/>
        <v>0.11</v>
      </c>
      <c r="O88" s="305">
        <f t="shared" si="8"/>
        <v>83.333333333333343</v>
      </c>
    </row>
    <row r="89" spans="1:15" s="182" customFormat="1" ht="15" customHeight="1">
      <c r="A89" s="340" t="s">
        <v>1567</v>
      </c>
      <c r="B89" s="347" t="s">
        <v>1568</v>
      </c>
      <c r="C89" s="300" t="s">
        <v>1437</v>
      </c>
      <c r="D89" s="301" t="s">
        <v>1466</v>
      </c>
      <c r="E89" s="302">
        <f>VLOOKUP($A89,Sheet1!$A$10:$P$487,3,FALSE)</f>
        <v>0</v>
      </c>
      <c r="F89" s="303">
        <f>VLOOKUP($A89,Sheet1!$A$10:$P$487,4,FALSE)</f>
        <v>0</v>
      </c>
      <c r="G89" s="303">
        <f>VLOOKUP($A89,Sheet1!$A$10:$P$487,5,FALSE)</f>
        <v>0.06</v>
      </c>
      <c r="H89" s="303">
        <f>VLOOKUP($A89,Sheet1!$A$10:$P$487,8,FALSE)</f>
        <v>0</v>
      </c>
      <c r="I89" s="304">
        <f t="shared" si="6"/>
        <v>0.06</v>
      </c>
      <c r="J89" s="302">
        <f>VLOOKUP($A89,Sheet1!$A$10:$P$487,10,FALSE)</f>
        <v>0</v>
      </c>
      <c r="K89" s="303">
        <f>VLOOKUP($A89,Sheet1!$A$10:$P$487,11,FALSE)</f>
        <v>0</v>
      </c>
      <c r="L89" s="303">
        <f>VLOOKUP($A89,Sheet1!$A$10:$P$487,12,FALSE)</f>
        <v>7.0000000000000007E-2</v>
      </c>
      <c r="M89" s="303">
        <f>VLOOKUP($A89,Sheet1!$A$10:$P$487,15,FALSE)</f>
        <v>0.16</v>
      </c>
      <c r="N89" s="304">
        <f t="shared" si="7"/>
        <v>0.23</v>
      </c>
      <c r="O89" s="305">
        <f t="shared" si="8"/>
        <v>283.33333333333337</v>
      </c>
    </row>
    <row r="90" spans="1:15" s="182" customFormat="1" ht="15" customHeight="1">
      <c r="A90" s="340" t="s">
        <v>1575</v>
      </c>
      <c r="B90" s="347" t="s">
        <v>1576</v>
      </c>
      <c r="C90" s="300" t="s">
        <v>1437</v>
      </c>
      <c r="D90" s="301" t="s">
        <v>1466</v>
      </c>
      <c r="E90" s="302">
        <f>VLOOKUP($A90,Sheet1!$A$10:$P$487,3,FALSE)</f>
        <v>0</v>
      </c>
      <c r="F90" s="303">
        <f>VLOOKUP($A90,Sheet1!$A$10:$P$487,4,FALSE)</f>
        <v>0</v>
      </c>
      <c r="G90" s="303">
        <f>VLOOKUP($A90,Sheet1!$A$10:$P$487,5,FALSE)</f>
        <v>0.02</v>
      </c>
      <c r="H90" s="303">
        <f>VLOOKUP($A90,Sheet1!$A$10:$P$487,8,FALSE)</f>
        <v>0.04</v>
      </c>
      <c r="I90" s="304">
        <f t="shared" si="6"/>
        <v>0.06</v>
      </c>
      <c r="J90" s="302">
        <f>VLOOKUP($A90,Sheet1!$A$10:$P$487,10,FALSE)</f>
        <v>0</v>
      </c>
      <c r="K90" s="303">
        <f>VLOOKUP($A90,Sheet1!$A$10:$P$487,11,FALSE)</f>
        <v>0</v>
      </c>
      <c r="L90" s="303">
        <f>VLOOKUP($A90,Sheet1!$A$10:$P$487,12,FALSE)</f>
        <v>0.03</v>
      </c>
      <c r="M90" s="303">
        <f>VLOOKUP($A90,Sheet1!$A$10:$P$487,15,FALSE)</f>
        <v>0.1</v>
      </c>
      <c r="N90" s="304">
        <f t="shared" si="7"/>
        <v>0.13</v>
      </c>
      <c r="O90" s="305">
        <f t="shared" si="8"/>
        <v>116.6666666666667</v>
      </c>
    </row>
    <row r="91" spans="1:15" s="182" customFormat="1" ht="15" customHeight="1">
      <c r="A91" s="340" t="s">
        <v>1505</v>
      </c>
      <c r="B91" s="347" t="s">
        <v>1509</v>
      </c>
      <c r="C91" s="300" t="s">
        <v>1437</v>
      </c>
      <c r="D91" s="301" t="s">
        <v>1466</v>
      </c>
      <c r="E91" s="302">
        <f>VLOOKUP($A91,Sheet1!$A$10:$P$487,3,FALSE)</f>
        <v>0</v>
      </c>
      <c r="F91" s="303">
        <f>VLOOKUP($A91,Sheet1!$A$10:$P$487,4,FALSE)</f>
        <v>0</v>
      </c>
      <c r="G91" s="303">
        <f>VLOOKUP($A91,Sheet1!$A$10:$P$487,5,FALSE)</f>
        <v>0</v>
      </c>
      <c r="H91" s="303">
        <f>VLOOKUP($A91,Sheet1!$A$10:$P$487,8,FALSE)</f>
        <v>0.05</v>
      </c>
      <c r="I91" s="304">
        <f t="shared" si="6"/>
        <v>0.05</v>
      </c>
      <c r="J91" s="302">
        <f>VLOOKUP($A91,Sheet1!$A$10:$P$487,10,FALSE)</f>
        <v>0</v>
      </c>
      <c r="K91" s="303">
        <f>VLOOKUP($A91,Sheet1!$A$10:$P$487,11,FALSE)</f>
        <v>0</v>
      </c>
      <c r="L91" s="303">
        <f>VLOOKUP($A91,Sheet1!$A$10:$P$487,12,FALSE)</f>
        <v>0</v>
      </c>
      <c r="M91" s="303">
        <f>VLOOKUP($A91,Sheet1!$A$10:$P$487,15,FALSE)</f>
        <v>0.17</v>
      </c>
      <c r="N91" s="304">
        <f t="shared" si="7"/>
        <v>0.17</v>
      </c>
      <c r="O91" s="305">
        <f t="shared" si="8"/>
        <v>240</v>
      </c>
    </row>
    <row r="92" spans="1:15" s="182" customFormat="1" ht="15" customHeight="1">
      <c r="A92" s="340" t="s">
        <v>1527</v>
      </c>
      <c r="B92" s="347" t="s">
        <v>1528</v>
      </c>
      <c r="C92" s="300" t="s">
        <v>1437</v>
      </c>
      <c r="D92" s="301" t="s">
        <v>1466</v>
      </c>
      <c r="E92" s="302">
        <f>VLOOKUP($A92,Sheet1!$A$10:$P$487,3,FALSE)</f>
        <v>0</v>
      </c>
      <c r="F92" s="303">
        <f>VLOOKUP($A92,Sheet1!$A$10:$P$487,4,FALSE)</f>
        <v>0</v>
      </c>
      <c r="G92" s="303">
        <f>VLOOKUP($A92,Sheet1!$A$10:$P$487,5,FALSE)</f>
        <v>0.01</v>
      </c>
      <c r="H92" s="303">
        <f>VLOOKUP($A92,Sheet1!$A$10:$P$487,8,FALSE)</f>
        <v>0.04</v>
      </c>
      <c r="I92" s="304">
        <f t="shared" si="6"/>
        <v>0.05</v>
      </c>
      <c r="J92" s="302">
        <f>VLOOKUP($A92,Sheet1!$A$10:$P$487,10,FALSE)</f>
        <v>0</v>
      </c>
      <c r="K92" s="303">
        <f>VLOOKUP($A92,Sheet1!$A$10:$P$487,11,FALSE)</f>
        <v>0</v>
      </c>
      <c r="L92" s="303">
        <f>VLOOKUP($A92,Sheet1!$A$10:$P$487,12,FALSE)</f>
        <v>0.05</v>
      </c>
      <c r="M92" s="303">
        <f>VLOOKUP($A92,Sheet1!$A$10:$P$487,15,FALSE)</f>
        <v>0.03</v>
      </c>
      <c r="N92" s="304">
        <f t="shared" si="7"/>
        <v>0.08</v>
      </c>
      <c r="O92" s="305">
        <f t="shared" si="8"/>
        <v>59.999999999999986</v>
      </c>
    </row>
    <row r="93" spans="1:15" s="182" customFormat="1" ht="15" customHeight="1">
      <c r="A93" s="340" t="s">
        <v>1565</v>
      </c>
      <c r="B93" s="347" t="s">
        <v>1566</v>
      </c>
      <c r="C93" s="300" t="s">
        <v>1437</v>
      </c>
      <c r="D93" s="301" t="s">
        <v>1466</v>
      </c>
      <c r="E93" s="302">
        <f>VLOOKUP($A93,Sheet1!$A$10:$P$487,3,FALSE)</f>
        <v>0</v>
      </c>
      <c r="F93" s="303">
        <f>VLOOKUP($A93,Sheet1!$A$10:$P$487,4,FALSE)</f>
        <v>0</v>
      </c>
      <c r="G93" s="303">
        <f>VLOOKUP($A93,Sheet1!$A$10:$P$487,5,FALSE)</f>
        <v>0</v>
      </c>
      <c r="H93" s="303">
        <f>VLOOKUP($A93,Sheet1!$A$10:$P$487,8,FALSE)</f>
        <v>0.04</v>
      </c>
      <c r="I93" s="304">
        <f t="shared" si="6"/>
        <v>0.04</v>
      </c>
      <c r="J93" s="302">
        <f>VLOOKUP($A93,Sheet1!$A$10:$P$487,10,FALSE)</f>
        <v>0</v>
      </c>
      <c r="K93" s="303">
        <f>VLOOKUP($A93,Sheet1!$A$10:$P$487,11,FALSE)</f>
        <v>0</v>
      </c>
      <c r="L93" s="303">
        <f>VLOOKUP($A93,Sheet1!$A$10:$P$487,12,FALSE)</f>
        <v>0</v>
      </c>
      <c r="M93" s="303">
        <f>VLOOKUP($A93,Sheet1!$A$10:$P$487,15,FALSE)</f>
        <v>0.06</v>
      </c>
      <c r="N93" s="304">
        <f t="shared" si="7"/>
        <v>0.06</v>
      </c>
      <c r="O93" s="305">
        <f t="shared" si="8"/>
        <v>50</v>
      </c>
    </row>
    <row r="94" spans="1:15" s="182" customFormat="1" ht="15" customHeight="1">
      <c r="A94" s="340" t="s">
        <v>1596</v>
      </c>
      <c r="B94" s="347" t="s">
        <v>1597</v>
      </c>
      <c r="C94" s="300" t="s">
        <v>10</v>
      </c>
      <c r="D94" s="301" t="s">
        <v>570</v>
      </c>
      <c r="E94" s="302">
        <f>VLOOKUP($A94,Sheet1!$A$10:$P$487,3,FALSE)</f>
        <v>0</v>
      </c>
      <c r="F94" s="303">
        <f>VLOOKUP($A94,Sheet1!$A$10:$P$487,4,FALSE)</f>
        <v>0</v>
      </c>
      <c r="G94" s="303">
        <f>VLOOKUP($A94,Sheet1!$A$10:$P$487,5,FALSE)</f>
        <v>0</v>
      </c>
      <c r="H94" s="303">
        <f>VLOOKUP($A94,Sheet1!$A$10:$P$487,8,FALSE)</f>
        <v>0.03</v>
      </c>
      <c r="I94" s="304">
        <f t="shared" si="6"/>
        <v>0.03</v>
      </c>
      <c r="J94" s="302">
        <f>VLOOKUP($A94,Sheet1!$A$10:$P$487,10,FALSE)</f>
        <v>0.02</v>
      </c>
      <c r="K94" s="303">
        <f>VLOOKUP($A94,Sheet1!$A$10:$P$487,11,FALSE)</f>
        <v>0</v>
      </c>
      <c r="L94" s="303">
        <f>VLOOKUP($A94,Sheet1!$A$10:$P$487,12,FALSE)</f>
        <v>0.11</v>
      </c>
      <c r="M94" s="303">
        <f>VLOOKUP($A94,Sheet1!$A$10:$P$487,15,FALSE)</f>
        <v>0.04</v>
      </c>
      <c r="N94" s="304">
        <f t="shared" si="7"/>
        <v>0.15</v>
      </c>
      <c r="O94" s="305">
        <f t="shared" si="8"/>
        <v>400</v>
      </c>
    </row>
    <row r="95" spans="1:15" s="182" customFormat="1" ht="15" customHeight="1">
      <c r="A95" s="340" t="s">
        <v>1487</v>
      </c>
      <c r="B95" s="347" t="s">
        <v>1488</v>
      </c>
      <c r="C95" s="300" t="s">
        <v>1437</v>
      </c>
      <c r="D95" s="301" t="s">
        <v>1466</v>
      </c>
      <c r="E95" s="302">
        <f>VLOOKUP($A95,Sheet1!$A$10:$P$487,3,FALSE)</f>
        <v>0</v>
      </c>
      <c r="F95" s="303">
        <f>VLOOKUP($A95,Sheet1!$A$10:$P$487,4,FALSE)</f>
        <v>0</v>
      </c>
      <c r="G95" s="303">
        <f>VLOOKUP($A95,Sheet1!$A$10:$P$487,5,FALSE)</f>
        <v>0</v>
      </c>
      <c r="H95" s="303">
        <f>VLOOKUP($A95,Sheet1!$A$10:$P$487,8,FALSE)</f>
        <v>0.03</v>
      </c>
      <c r="I95" s="304">
        <f t="shared" si="6"/>
        <v>0.03</v>
      </c>
      <c r="J95" s="302">
        <f>VLOOKUP($A95,Sheet1!$A$10:$P$487,10,FALSE)</f>
        <v>0</v>
      </c>
      <c r="K95" s="303">
        <f>VLOOKUP($A95,Sheet1!$A$10:$P$487,11,FALSE)</f>
        <v>0</v>
      </c>
      <c r="L95" s="303">
        <f>VLOOKUP($A95,Sheet1!$A$10:$P$487,12,FALSE)</f>
        <v>0</v>
      </c>
      <c r="M95" s="303">
        <f>VLOOKUP($A95,Sheet1!$A$10:$P$487,15,FALSE)</f>
        <v>0.04</v>
      </c>
      <c r="N95" s="304">
        <f t="shared" si="7"/>
        <v>0.04</v>
      </c>
      <c r="O95" s="305">
        <f t="shared" si="8"/>
        <v>33.33333333333335</v>
      </c>
    </row>
    <row r="96" spans="1:15" s="182" customFormat="1" ht="15" customHeight="1">
      <c r="A96" s="340" t="s">
        <v>1471</v>
      </c>
      <c r="B96" s="347" t="s">
        <v>1475</v>
      </c>
      <c r="C96" s="300" t="s">
        <v>1437</v>
      </c>
      <c r="D96" s="301" t="s">
        <v>1466</v>
      </c>
      <c r="E96" s="302">
        <f>VLOOKUP($A96,Sheet1!$A$10:$P$487,3,FALSE)</f>
        <v>0</v>
      </c>
      <c r="F96" s="303">
        <f>VLOOKUP($A96,Sheet1!$A$10:$P$487,4,FALSE)</f>
        <v>0</v>
      </c>
      <c r="G96" s="303">
        <f>VLOOKUP($A96,Sheet1!$A$10:$P$487,5,FALSE)</f>
        <v>0</v>
      </c>
      <c r="H96" s="303">
        <f>VLOOKUP($A96,Sheet1!$A$10:$P$487,8,FALSE)</f>
        <v>0.02</v>
      </c>
      <c r="I96" s="304">
        <f t="shared" si="6"/>
        <v>0.02</v>
      </c>
      <c r="J96" s="302">
        <f>VLOOKUP($A96,Sheet1!$A$10:$P$487,10,FALSE)</f>
        <v>0</v>
      </c>
      <c r="K96" s="303">
        <f>VLOOKUP($A96,Sheet1!$A$10:$P$487,11,FALSE)</f>
        <v>0</v>
      </c>
      <c r="L96" s="303">
        <f>VLOOKUP($A96,Sheet1!$A$10:$P$487,12,FALSE)</f>
        <v>0</v>
      </c>
      <c r="M96" s="303">
        <f>VLOOKUP($A96,Sheet1!$A$10:$P$487,15,FALSE)</f>
        <v>0.04</v>
      </c>
      <c r="N96" s="304">
        <f t="shared" si="7"/>
        <v>0.04</v>
      </c>
      <c r="O96" s="305">
        <f t="shared" si="8"/>
        <v>100</v>
      </c>
    </row>
    <row r="97" spans="1:15" s="182" customFormat="1" ht="15" customHeight="1">
      <c r="A97" s="340" t="s">
        <v>1472</v>
      </c>
      <c r="B97" s="347" t="s">
        <v>1476</v>
      </c>
      <c r="C97" s="300" t="s">
        <v>1437</v>
      </c>
      <c r="D97" s="301" t="s">
        <v>1466</v>
      </c>
      <c r="E97" s="302">
        <f>VLOOKUP($A97,Sheet1!$A$10:$P$487,3,FALSE)</f>
        <v>0</v>
      </c>
      <c r="F97" s="303">
        <f>VLOOKUP($A97,Sheet1!$A$10:$P$487,4,FALSE)</f>
        <v>0</v>
      </c>
      <c r="G97" s="303">
        <f>VLOOKUP($A97,Sheet1!$A$10:$P$487,5,FALSE)</f>
        <v>0</v>
      </c>
      <c r="H97" s="303">
        <f>VLOOKUP($A97,Sheet1!$A$10:$P$487,8,FALSE)</f>
        <v>0.02</v>
      </c>
      <c r="I97" s="304">
        <f t="shared" si="6"/>
        <v>0.02</v>
      </c>
      <c r="J97" s="302">
        <f>VLOOKUP($A97,Sheet1!$A$10:$P$487,10,FALSE)</f>
        <v>0</v>
      </c>
      <c r="K97" s="303">
        <f>VLOOKUP($A97,Sheet1!$A$10:$P$487,11,FALSE)</f>
        <v>0</v>
      </c>
      <c r="L97" s="303">
        <f>VLOOKUP($A97,Sheet1!$A$10:$P$487,12,FALSE)</f>
        <v>0</v>
      </c>
      <c r="M97" s="303">
        <f>VLOOKUP($A97,Sheet1!$A$10:$P$487,15,FALSE)</f>
        <v>0.05</v>
      </c>
      <c r="N97" s="304">
        <f t="shared" si="7"/>
        <v>0.05</v>
      </c>
      <c r="O97" s="305">
        <f t="shared" si="8"/>
        <v>150</v>
      </c>
    </row>
    <row r="98" spans="1:15" s="182" customFormat="1" ht="15" customHeight="1">
      <c r="A98" s="340" t="s">
        <v>1547</v>
      </c>
      <c r="B98" s="347" t="s">
        <v>1548</v>
      </c>
      <c r="C98" s="300" t="s">
        <v>1437</v>
      </c>
      <c r="D98" s="301" t="s">
        <v>1466</v>
      </c>
      <c r="E98" s="302">
        <f>VLOOKUP($A98,Sheet1!$A$10:$P$487,3,FALSE)</f>
        <v>0</v>
      </c>
      <c r="F98" s="303">
        <f>VLOOKUP($A98,Sheet1!$A$10:$P$487,4,FALSE)</f>
        <v>0</v>
      </c>
      <c r="G98" s="303">
        <f>VLOOKUP($A98,Sheet1!$A$10:$P$487,5,FALSE)</f>
        <v>0</v>
      </c>
      <c r="H98" s="303">
        <f>VLOOKUP($A98,Sheet1!$A$10:$P$487,8,FALSE)</f>
        <v>0.02</v>
      </c>
      <c r="I98" s="304">
        <f t="shared" si="6"/>
        <v>0.02</v>
      </c>
      <c r="J98" s="302">
        <f>VLOOKUP($A98,Sheet1!$A$10:$P$487,10,FALSE)</f>
        <v>0</v>
      </c>
      <c r="K98" s="303">
        <f>VLOOKUP($A98,Sheet1!$A$10:$P$487,11,FALSE)</f>
        <v>0</v>
      </c>
      <c r="L98" s="303">
        <f>VLOOKUP($A98,Sheet1!$A$10:$P$487,12,FALSE)</f>
        <v>0</v>
      </c>
      <c r="M98" s="303">
        <f>VLOOKUP($A98,Sheet1!$A$10:$P$487,15,FALSE)</f>
        <v>0.03</v>
      </c>
      <c r="N98" s="304">
        <f t="shared" si="7"/>
        <v>0.03</v>
      </c>
      <c r="O98" s="305">
        <f t="shared" si="8"/>
        <v>50</v>
      </c>
    </row>
    <row r="99" spans="1:15" s="182" customFormat="1" ht="15" customHeight="1">
      <c r="A99" s="340" t="s">
        <v>1463</v>
      </c>
      <c r="B99" s="347" t="s">
        <v>1465</v>
      </c>
      <c r="C99" s="300" t="s">
        <v>1437</v>
      </c>
      <c r="D99" s="301" t="s">
        <v>1466</v>
      </c>
      <c r="E99" s="302">
        <f>VLOOKUP($A99,Sheet1!$A$10:$P$487,3,FALSE)</f>
        <v>0</v>
      </c>
      <c r="F99" s="303">
        <f>VLOOKUP($A99,Sheet1!$A$10:$P$487,4,FALSE)</f>
        <v>0</v>
      </c>
      <c r="G99" s="303">
        <f>VLOOKUP($A99,Sheet1!$A$10:$P$487,5,FALSE)</f>
        <v>0</v>
      </c>
      <c r="H99" s="303">
        <f>VLOOKUP($A99,Sheet1!$A$10:$P$487,8,FALSE)</f>
        <v>0.01</v>
      </c>
      <c r="I99" s="304">
        <f t="shared" si="6"/>
        <v>0.01</v>
      </c>
      <c r="J99" s="302">
        <f>VLOOKUP($A99,Sheet1!$A$10:$P$487,10,FALSE)</f>
        <v>0</v>
      </c>
      <c r="K99" s="303">
        <f>VLOOKUP($A99,Sheet1!$A$10:$P$487,11,FALSE)</f>
        <v>0</v>
      </c>
      <c r="L99" s="303">
        <f>VLOOKUP($A99,Sheet1!$A$10:$P$487,12,FALSE)</f>
        <v>0</v>
      </c>
      <c r="M99" s="303">
        <f>VLOOKUP($A99,Sheet1!$A$10:$P$487,15,FALSE)</f>
        <v>0.01</v>
      </c>
      <c r="N99" s="304">
        <f t="shared" si="7"/>
        <v>0.01</v>
      </c>
      <c r="O99" s="305">
        <f t="shared" si="8"/>
        <v>0</v>
      </c>
    </row>
    <row r="100" spans="1:15" s="182" customFormat="1" ht="15" customHeight="1">
      <c r="A100" s="340" t="s">
        <v>1483</v>
      </c>
      <c r="B100" s="347" t="s">
        <v>1484</v>
      </c>
      <c r="C100" s="300" t="s">
        <v>1437</v>
      </c>
      <c r="D100" s="301" t="s">
        <v>1466</v>
      </c>
      <c r="E100" s="302">
        <f>VLOOKUP($A100,Sheet1!$A$10:$P$487,3,FALSE)</f>
        <v>0</v>
      </c>
      <c r="F100" s="303">
        <f>VLOOKUP($A100,Sheet1!$A$10:$P$487,4,FALSE)</f>
        <v>0</v>
      </c>
      <c r="G100" s="303">
        <f>VLOOKUP($A100,Sheet1!$A$10:$P$487,5,FALSE)</f>
        <v>0</v>
      </c>
      <c r="H100" s="303">
        <f>VLOOKUP($A100,Sheet1!$A$10:$P$487,8,FALSE)</f>
        <v>0.01</v>
      </c>
      <c r="I100" s="304">
        <f t="shared" ref="I100:I105" si="9">G100+H100</f>
        <v>0.01</v>
      </c>
      <c r="J100" s="302">
        <f>VLOOKUP($A100,Sheet1!$A$10:$P$487,10,FALSE)</f>
        <v>0</v>
      </c>
      <c r="K100" s="303">
        <f>VLOOKUP($A100,Sheet1!$A$10:$P$487,11,FALSE)</f>
        <v>0</v>
      </c>
      <c r="L100" s="303">
        <f>VLOOKUP($A100,Sheet1!$A$10:$P$487,12,FALSE)</f>
        <v>0</v>
      </c>
      <c r="M100" s="303">
        <f>VLOOKUP($A100,Sheet1!$A$10:$P$487,15,FALSE)</f>
        <v>0.03</v>
      </c>
      <c r="N100" s="304">
        <f t="shared" ref="N100:N105" si="10">L100+M100</f>
        <v>0.03</v>
      </c>
      <c r="O100" s="305">
        <f t="shared" ref="O100:O104" si="11">((N100/I100)-1)*100</f>
        <v>200</v>
      </c>
    </row>
    <row r="101" spans="1:15" s="182" customFormat="1" ht="15" customHeight="1">
      <c r="A101" s="340" t="s">
        <v>1497</v>
      </c>
      <c r="B101" s="347" t="s">
        <v>1499</v>
      </c>
      <c r="C101" s="300" t="s">
        <v>1437</v>
      </c>
      <c r="D101" s="301" t="s">
        <v>1466</v>
      </c>
      <c r="E101" s="302">
        <f>VLOOKUP($A101,Sheet1!$A$10:$P$487,3,FALSE)</f>
        <v>0</v>
      </c>
      <c r="F101" s="303">
        <f>VLOOKUP($A101,Sheet1!$A$10:$P$487,4,FALSE)</f>
        <v>0</v>
      </c>
      <c r="G101" s="303">
        <f>VLOOKUP($A101,Sheet1!$A$10:$P$487,5,FALSE)</f>
        <v>0</v>
      </c>
      <c r="H101" s="303">
        <f>VLOOKUP($A101,Sheet1!$A$10:$P$487,8,FALSE)</f>
        <v>0.01</v>
      </c>
      <c r="I101" s="304">
        <f t="shared" si="9"/>
        <v>0.01</v>
      </c>
      <c r="J101" s="302">
        <f>VLOOKUP($A101,Sheet1!$A$10:$P$487,10,FALSE)</f>
        <v>0</v>
      </c>
      <c r="K101" s="303">
        <f>VLOOKUP($A101,Sheet1!$A$10:$P$487,11,FALSE)</f>
        <v>0</v>
      </c>
      <c r="L101" s="303">
        <f>VLOOKUP($A101,Sheet1!$A$10:$P$487,12,FALSE)</f>
        <v>0</v>
      </c>
      <c r="M101" s="303">
        <f>VLOOKUP($A101,Sheet1!$A$10:$P$487,15,FALSE)</f>
        <v>0.01</v>
      </c>
      <c r="N101" s="304">
        <f t="shared" si="10"/>
        <v>0.01</v>
      </c>
      <c r="O101" s="305">
        <f t="shared" si="11"/>
        <v>0</v>
      </c>
    </row>
    <row r="102" spans="1:15" s="182" customFormat="1" ht="15" customHeight="1">
      <c r="A102" s="340" t="s">
        <v>1469</v>
      </c>
      <c r="B102" s="347" t="s">
        <v>1470</v>
      </c>
      <c r="C102" s="300" t="s">
        <v>1437</v>
      </c>
      <c r="D102" s="301" t="s">
        <v>1466</v>
      </c>
      <c r="E102" s="302">
        <f>VLOOKUP($A102,Sheet1!$A$10:$P$487,3,FALSE)</f>
        <v>0</v>
      </c>
      <c r="F102" s="303">
        <f>VLOOKUP($A102,Sheet1!$A$10:$P$487,4,FALSE)</f>
        <v>0</v>
      </c>
      <c r="G102" s="303">
        <f>VLOOKUP($A102,Sheet1!$A$10:$P$487,5,FALSE)</f>
        <v>0</v>
      </c>
      <c r="H102" s="303">
        <f>VLOOKUP($A102,Sheet1!$A$10:$P$487,8,FALSE)</f>
        <v>0</v>
      </c>
      <c r="I102" s="304">
        <f t="shared" si="9"/>
        <v>0</v>
      </c>
      <c r="J102" s="302">
        <f>VLOOKUP($A102,Sheet1!$A$10:$P$487,10,FALSE)</f>
        <v>0</v>
      </c>
      <c r="K102" s="303">
        <f>VLOOKUP($A102,Sheet1!$A$10:$P$487,11,FALSE)</f>
        <v>0</v>
      </c>
      <c r="L102" s="303">
        <f>VLOOKUP($A102,Sheet1!$A$10:$P$487,12,FALSE)</f>
        <v>0.15</v>
      </c>
      <c r="M102" s="303">
        <f>VLOOKUP($A102,Sheet1!$A$10:$P$487,15,FALSE)</f>
        <v>0.09</v>
      </c>
      <c r="N102" s="304">
        <f t="shared" si="10"/>
        <v>0.24</v>
      </c>
      <c r="O102" s="305" t="e">
        <f t="shared" si="11"/>
        <v>#DIV/0!</v>
      </c>
    </row>
    <row r="103" spans="1:15" s="182" customFormat="1" ht="15" customHeight="1">
      <c r="A103" s="340" t="s">
        <v>1517</v>
      </c>
      <c r="B103" s="347" t="s">
        <v>1518</v>
      </c>
      <c r="C103" s="300" t="s">
        <v>1437</v>
      </c>
      <c r="D103" s="301" t="s">
        <v>1466</v>
      </c>
      <c r="E103" s="302">
        <f>VLOOKUP($A103,Sheet1!$A$10:$P$487,3,FALSE)</f>
        <v>0</v>
      </c>
      <c r="F103" s="303">
        <f>VLOOKUP($A103,Sheet1!$A$10:$P$487,4,FALSE)</f>
        <v>0</v>
      </c>
      <c r="G103" s="303">
        <f>VLOOKUP($A103,Sheet1!$A$10:$P$487,5,FALSE)</f>
        <v>0</v>
      </c>
      <c r="H103" s="303">
        <f>VLOOKUP($A103,Sheet1!$A$10:$P$487,8,FALSE)</f>
        <v>0</v>
      </c>
      <c r="I103" s="304">
        <f t="shared" si="9"/>
        <v>0</v>
      </c>
      <c r="J103" s="302">
        <f>VLOOKUP($A103,Sheet1!$A$10:$P$487,10,FALSE)</f>
        <v>0</v>
      </c>
      <c r="K103" s="303">
        <f>VLOOKUP($A103,Sheet1!$A$10:$P$487,11,FALSE)</f>
        <v>0</v>
      </c>
      <c r="L103" s="303">
        <f>VLOOKUP($A103,Sheet1!$A$10:$P$487,12,FALSE)</f>
        <v>0.05</v>
      </c>
      <c r="M103" s="303">
        <f>VLOOKUP($A103,Sheet1!$A$10:$P$487,15,FALSE)</f>
        <v>0.01</v>
      </c>
      <c r="N103" s="304">
        <f t="shared" si="10"/>
        <v>6.0000000000000005E-2</v>
      </c>
      <c r="O103" s="305" t="e">
        <f t="shared" si="11"/>
        <v>#DIV/0!</v>
      </c>
    </row>
    <row r="104" spans="1:15" s="182" customFormat="1" ht="15" customHeight="1">
      <c r="A104" s="340" t="s">
        <v>1529</v>
      </c>
      <c r="B104" s="347" t="s">
        <v>1530</v>
      </c>
      <c r="C104" s="300" t="s">
        <v>1437</v>
      </c>
      <c r="D104" s="301" t="s">
        <v>1466</v>
      </c>
      <c r="E104" s="302">
        <f>VLOOKUP($A104,Sheet1!$A$10:$P$487,3,FALSE)</f>
        <v>0</v>
      </c>
      <c r="F104" s="303">
        <f>VLOOKUP($A104,Sheet1!$A$10:$P$487,4,FALSE)</f>
        <v>0</v>
      </c>
      <c r="G104" s="303">
        <f>VLOOKUP($A104,Sheet1!$A$10:$P$487,5,FALSE)</f>
        <v>0</v>
      </c>
      <c r="H104" s="303">
        <f>VLOOKUP($A104,Sheet1!$A$10:$P$487,8,FALSE)</f>
        <v>0</v>
      </c>
      <c r="I104" s="304">
        <f t="shared" si="9"/>
        <v>0</v>
      </c>
      <c r="J104" s="302">
        <f>VLOOKUP($A104,Sheet1!$A$10:$P$487,10,FALSE)</f>
        <v>0</v>
      </c>
      <c r="K104" s="303">
        <f>VLOOKUP($A104,Sheet1!$A$10:$P$487,11,FALSE)</f>
        <v>0</v>
      </c>
      <c r="L104" s="303">
        <f>VLOOKUP($A104,Sheet1!$A$10:$P$487,12,FALSE)</f>
        <v>0.08</v>
      </c>
      <c r="M104" s="303">
        <f>VLOOKUP($A104,Sheet1!$A$10:$P$487,15,FALSE)</f>
        <v>0</v>
      </c>
      <c r="N104" s="304">
        <f t="shared" si="10"/>
        <v>0.08</v>
      </c>
      <c r="O104" s="305" t="e">
        <f t="shared" si="11"/>
        <v>#DIV/0!</v>
      </c>
    </row>
    <row r="105" spans="1:15" s="182" customFormat="1" ht="15" customHeight="1">
      <c r="A105" s="340" t="s">
        <v>1682</v>
      </c>
      <c r="B105" s="347"/>
      <c r="C105" s="300"/>
      <c r="D105" s="301"/>
      <c r="E105" s="302">
        <f>SUM(E4:E104)</f>
        <v>0.03</v>
      </c>
      <c r="F105" s="303">
        <f t="shared" ref="F105:H105" si="12">SUM(F4:F104)</f>
        <v>1.4299999999999997</v>
      </c>
      <c r="G105" s="303">
        <f t="shared" si="12"/>
        <v>44.090000000000018</v>
      </c>
      <c r="H105" s="303">
        <f t="shared" si="12"/>
        <v>96.8</v>
      </c>
      <c r="I105" s="304">
        <f t="shared" si="9"/>
        <v>140.89000000000001</v>
      </c>
      <c r="J105" s="302">
        <f t="shared" ref="J105:M105" si="13">SUM(J4:J104)</f>
        <v>0.06</v>
      </c>
      <c r="K105" s="303">
        <f t="shared" si="13"/>
        <v>1.1900000000000002</v>
      </c>
      <c r="L105" s="303">
        <f t="shared" si="13"/>
        <v>69.360000000000014</v>
      </c>
      <c r="M105" s="303">
        <f t="shared" si="13"/>
        <v>129.22999999999996</v>
      </c>
      <c r="N105" s="304">
        <f t="shared" si="10"/>
        <v>198.58999999999997</v>
      </c>
      <c r="O105" s="305">
        <f t="shared" ref="O105" si="14">((N105/I105)-1)*100</f>
        <v>40.953935694513419</v>
      </c>
    </row>
  </sheetData>
  <sortState ref="A4:O104">
    <sortCondition descending="1" ref="I4:I104"/>
  </sortState>
  <mergeCells count="6">
    <mergeCell ref="E2:I2"/>
    <mergeCell ref="J2:N2"/>
    <mergeCell ref="A2:A3"/>
    <mergeCell ref="B2:B3"/>
    <mergeCell ref="C2:C3"/>
    <mergeCell ref="D2:D3"/>
  </mergeCells>
  <phoneticPr fontId="5"/>
  <pageMargins left="0.51181102362204722" right="0.35433070866141736" top="0.51181102362204722" bottom="0.86614173228346458" header="0.51181102362204722" footer="0.51181102362204722"/>
  <pageSetup paperSize="12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R71"/>
  <sheetViews>
    <sheetView topLeftCell="A52" zoomScale="90" zoomScaleNormal="90" workbookViewId="0">
      <selection activeCell="A2" sqref="A2:M2"/>
    </sheetView>
  </sheetViews>
  <sheetFormatPr defaultRowHeight="13.5"/>
  <cols>
    <col min="1" max="1" width="10.625" style="47" customWidth="1"/>
    <col min="2" max="2" width="5.375" style="47" customWidth="1"/>
    <col min="3" max="3" width="6.125" style="47" customWidth="1"/>
    <col min="4" max="4" width="7.375" style="47" customWidth="1"/>
    <col min="5" max="5" width="5.375" style="47" customWidth="1"/>
    <col min="6" max="6" width="6.125" style="47" customWidth="1"/>
    <col min="7" max="7" width="7.375" style="47" customWidth="1"/>
    <col min="8" max="8" width="5.375" style="47" customWidth="1"/>
    <col min="9" max="9" width="6.125" style="47" customWidth="1"/>
    <col min="10" max="10" width="7.375" style="47" customWidth="1"/>
    <col min="11" max="11" width="5.375" style="47" customWidth="1"/>
    <col min="12" max="12" width="6.125" style="47" customWidth="1"/>
    <col min="13" max="14" width="7.375" style="47" customWidth="1"/>
    <col min="15" max="15" width="9" style="1"/>
    <col min="16" max="16" width="10.25" style="1" customWidth="1"/>
    <col min="17" max="16384" width="9" style="1"/>
  </cols>
  <sheetData>
    <row r="1" spans="1:17" ht="18" customHeight="1">
      <c r="A1" s="678">
        <v>44761</v>
      </c>
      <c r="B1" s="678"/>
      <c r="C1" s="46"/>
      <c r="D1" s="46"/>
      <c r="E1" s="46"/>
      <c r="F1" s="46"/>
      <c r="G1" s="46"/>
      <c r="H1" s="46"/>
      <c r="I1" s="46"/>
      <c r="J1" s="46"/>
      <c r="K1" s="46"/>
      <c r="L1" s="46"/>
      <c r="M1" s="106"/>
      <c r="N1" s="46"/>
      <c r="O1" s="46"/>
      <c r="P1" s="46"/>
      <c r="Q1" s="46"/>
    </row>
    <row r="2" spans="1:17" ht="21.95" customHeight="1">
      <c r="A2" s="650" t="s">
        <v>377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46"/>
      <c r="O2" s="46"/>
      <c r="P2" s="46"/>
      <c r="Q2" s="46"/>
    </row>
    <row r="3" spans="1:17" ht="15.95" customHeight="1"/>
    <row r="4" spans="1:17" s="50" customFormat="1" ht="15" customHeight="1">
      <c r="A4" s="48"/>
      <c r="B4" s="667" t="s">
        <v>94</v>
      </c>
      <c r="C4" s="668"/>
      <c r="D4" s="674"/>
      <c r="E4" s="675" t="s">
        <v>95</v>
      </c>
      <c r="F4" s="668"/>
      <c r="G4" s="674"/>
      <c r="H4" s="675" t="s">
        <v>96</v>
      </c>
      <c r="I4" s="668"/>
      <c r="J4" s="674"/>
      <c r="K4" s="675" t="s">
        <v>97</v>
      </c>
      <c r="L4" s="668"/>
      <c r="M4" s="669"/>
      <c r="N4" s="49"/>
    </row>
    <row r="5" spans="1:17" s="50" customFormat="1" ht="15" customHeight="1">
      <c r="A5" s="51" t="s">
        <v>98</v>
      </c>
      <c r="B5" s="52" t="s">
        <v>99</v>
      </c>
      <c r="C5" s="53" t="s">
        <v>100</v>
      </c>
      <c r="D5" s="54" t="s">
        <v>101</v>
      </c>
      <c r="E5" s="53" t="s">
        <v>99</v>
      </c>
      <c r="F5" s="53" t="s">
        <v>100</v>
      </c>
      <c r="G5" s="54" t="s">
        <v>101</v>
      </c>
      <c r="H5" s="53" t="s">
        <v>99</v>
      </c>
      <c r="I5" s="53" t="s">
        <v>100</v>
      </c>
      <c r="J5" s="54" t="s">
        <v>101</v>
      </c>
      <c r="K5" s="53" t="s">
        <v>99</v>
      </c>
      <c r="L5" s="53" t="s">
        <v>100</v>
      </c>
      <c r="M5" s="249" t="s">
        <v>101</v>
      </c>
      <c r="N5" s="55"/>
    </row>
    <row r="6" spans="1:17" s="50" customFormat="1" ht="15" customHeight="1">
      <c r="A6" s="49" t="s">
        <v>102</v>
      </c>
      <c r="B6" s="56">
        <v>0.93</v>
      </c>
      <c r="C6" s="57">
        <v>1.45</v>
      </c>
      <c r="D6" s="58">
        <v>21.44</v>
      </c>
      <c r="E6" s="57">
        <v>0.83</v>
      </c>
      <c r="F6" s="57">
        <v>2.02</v>
      </c>
      <c r="G6" s="58">
        <v>22.95</v>
      </c>
      <c r="H6" s="57">
        <v>0.8</v>
      </c>
      <c r="I6" s="57">
        <v>3.5</v>
      </c>
      <c r="J6" s="58">
        <v>17.350000000000001</v>
      </c>
      <c r="K6" s="57">
        <v>0.88</v>
      </c>
      <c r="L6" s="57" t="s">
        <v>103</v>
      </c>
      <c r="M6" s="58">
        <v>19.61</v>
      </c>
      <c r="N6" s="59"/>
    </row>
    <row r="7" spans="1:17" s="50" customFormat="1" ht="15" customHeight="1">
      <c r="A7" s="49" t="s">
        <v>104</v>
      </c>
      <c r="B7" s="56">
        <v>9.07</v>
      </c>
      <c r="C7" s="57">
        <v>169.59</v>
      </c>
      <c r="D7" s="58">
        <v>1705.04</v>
      </c>
      <c r="E7" s="57">
        <v>5.87</v>
      </c>
      <c r="F7" s="57">
        <v>156.25</v>
      </c>
      <c r="G7" s="58">
        <v>1650.9</v>
      </c>
      <c r="H7" s="57">
        <v>4.9800000000000004</v>
      </c>
      <c r="I7" s="57">
        <v>125.58</v>
      </c>
      <c r="J7" s="58">
        <v>1279.98</v>
      </c>
      <c r="K7" s="57">
        <v>3.37</v>
      </c>
      <c r="L7" s="57">
        <v>104.02</v>
      </c>
      <c r="M7" s="58">
        <v>1144.05</v>
      </c>
      <c r="N7" s="59"/>
    </row>
    <row r="8" spans="1:17" s="50" customFormat="1" ht="15" customHeight="1">
      <c r="A8" s="49" t="s">
        <v>105</v>
      </c>
      <c r="B8" s="56">
        <v>2.29</v>
      </c>
      <c r="C8" s="57">
        <v>37.18</v>
      </c>
      <c r="D8" s="58">
        <v>277.45</v>
      </c>
      <c r="E8" s="57">
        <v>2.39</v>
      </c>
      <c r="F8" s="57">
        <v>48.32</v>
      </c>
      <c r="G8" s="58">
        <v>364.34</v>
      </c>
      <c r="H8" s="57">
        <v>1.78</v>
      </c>
      <c r="I8" s="57">
        <v>44.92</v>
      </c>
      <c r="J8" s="58">
        <v>436.87</v>
      </c>
      <c r="K8" s="57">
        <v>1.41</v>
      </c>
      <c r="L8" s="57">
        <v>44.42</v>
      </c>
      <c r="M8" s="58">
        <v>560.58000000000004</v>
      </c>
      <c r="N8" s="59"/>
    </row>
    <row r="9" spans="1:17" s="50" customFormat="1" ht="15" customHeight="1">
      <c r="A9" s="49" t="s">
        <v>106</v>
      </c>
      <c r="B9" s="56">
        <v>0.01</v>
      </c>
      <c r="C9" s="57">
        <v>7.0000000000000007E-2</v>
      </c>
      <c r="D9" s="58">
        <v>0.02</v>
      </c>
      <c r="E9" s="57">
        <v>0.03</v>
      </c>
      <c r="F9" s="57">
        <v>0.05</v>
      </c>
      <c r="G9" s="58">
        <v>0.19</v>
      </c>
      <c r="H9" s="57">
        <v>0.45</v>
      </c>
      <c r="I9" s="57">
        <v>0.28999999999999998</v>
      </c>
      <c r="J9" s="58">
        <v>0.48</v>
      </c>
      <c r="K9" s="57">
        <v>0.14000000000000001</v>
      </c>
      <c r="L9" s="57">
        <v>3.95</v>
      </c>
      <c r="M9" s="58">
        <v>4.33</v>
      </c>
      <c r="N9" s="59"/>
    </row>
    <row r="10" spans="1:17" s="50" customFormat="1" ht="15" customHeight="1">
      <c r="A10" s="49" t="s">
        <v>107</v>
      </c>
      <c r="B10" s="56">
        <v>1.45</v>
      </c>
      <c r="C10" s="57">
        <v>35.93</v>
      </c>
      <c r="D10" s="58">
        <v>177.24</v>
      </c>
      <c r="E10" s="57">
        <v>1.53</v>
      </c>
      <c r="F10" s="57">
        <v>48.98</v>
      </c>
      <c r="G10" s="58">
        <v>194.81</v>
      </c>
      <c r="H10" s="57">
        <v>1.42</v>
      </c>
      <c r="I10" s="57">
        <v>45.81</v>
      </c>
      <c r="J10" s="58">
        <v>181.67</v>
      </c>
      <c r="K10" s="57">
        <v>1.19</v>
      </c>
      <c r="L10" s="57">
        <v>41.92</v>
      </c>
      <c r="M10" s="58">
        <v>159.94</v>
      </c>
      <c r="N10" s="59"/>
    </row>
    <row r="11" spans="1:17" s="50" customFormat="1" ht="15" customHeight="1">
      <c r="A11" s="49" t="s">
        <v>108</v>
      </c>
      <c r="B11" s="56" t="s">
        <v>103</v>
      </c>
      <c r="C11" s="57" t="s">
        <v>103</v>
      </c>
      <c r="D11" s="58" t="s">
        <v>103</v>
      </c>
      <c r="E11" s="57">
        <v>0.04</v>
      </c>
      <c r="F11" s="57" t="s">
        <v>103</v>
      </c>
      <c r="G11" s="58" t="s">
        <v>103</v>
      </c>
      <c r="H11" s="57">
        <v>0.04</v>
      </c>
      <c r="I11" s="57">
        <v>7.0000000000000007E-2</v>
      </c>
      <c r="J11" s="58">
        <v>0.11</v>
      </c>
      <c r="K11" s="57">
        <v>0.04</v>
      </c>
      <c r="L11" s="57">
        <v>0.28000000000000003</v>
      </c>
      <c r="M11" s="58">
        <v>0.45</v>
      </c>
      <c r="N11" s="59"/>
    </row>
    <row r="12" spans="1:17" s="50" customFormat="1" ht="15" customHeight="1">
      <c r="A12" s="49" t="s">
        <v>109</v>
      </c>
      <c r="B12" s="56" t="s">
        <v>103</v>
      </c>
      <c r="C12" s="57" t="s">
        <v>103</v>
      </c>
      <c r="D12" s="58" t="s">
        <v>103</v>
      </c>
      <c r="E12" s="57" t="s">
        <v>103</v>
      </c>
      <c r="F12" s="57" t="s">
        <v>103</v>
      </c>
      <c r="G12" s="58" t="s">
        <v>103</v>
      </c>
      <c r="H12" s="57">
        <v>0.56999999999999995</v>
      </c>
      <c r="I12" s="57">
        <v>4.88</v>
      </c>
      <c r="J12" s="58">
        <v>5.3</v>
      </c>
      <c r="K12" s="57">
        <v>1.23</v>
      </c>
      <c r="L12" s="57">
        <v>9.3699999999999992</v>
      </c>
      <c r="M12" s="58">
        <v>36.340000000000003</v>
      </c>
      <c r="N12" s="59"/>
    </row>
    <row r="13" spans="1:17" s="50" customFormat="1" ht="15" customHeight="1">
      <c r="A13" s="49" t="s">
        <v>110</v>
      </c>
      <c r="B13" s="56">
        <v>13.36</v>
      </c>
      <c r="C13" s="57">
        <v>326.8</v>
      </c>
      <c r="D13" s="58">
        <v>1393.78</v>
      </c>
      <c r="E13" s="57">
        <v>11.74</v>
      </c>
      <c r="F13" s="57">
        <v>425.14</v>
      </c>
      <c r="G13" s="58">
        <v>1468.07</v>
      </c>
      <c r="H13" s="57">
        <v>12.53</v>
      </c>
      <c r="I13" s="57">
        <v>437.68</v>
      </c>
      <c r="J13" s="58">
        <v>1685.5</v>
      </c>
      <c r="K13" s="57">
        <v>8.9600000000000009</v>
      </c>
      <c r="L13" s="57">
        <v>420.45</v>
      </c>
      <c r="M13" s="58">
        <v>1829.66</v>
      </c>
      <c r="N13" s="59"/>
    </row>
    <row r="14" spans="1:17" s="50" customFormat="1" ht="15" customHeight="1">
      <c r="A14" s="49" t="s">
        <v>111</v>
      </c>
      <c r="B14" s="56" t="s">
        <v>103</v>
      </c>
      <c r="C14" s="57" t="s">
        <v>103</v>
      </c>
      <c r="D14" s="58" t="s">
        <v>103</v>
      </c>
      <c r="E14" s="57" t="s">
        <v>103</v>
      </c>
      <c r="F14" s="57" t="s">
        <v>103</v>
      </c>
      <c r="G14" s="58" t="s">
        <v>103</v>
      </c>
      <c r="H14" s="57">
        <v>0.13</v>
      </c>
      <c r="I14" s="57">
        <v>0.97</v>
      </c>
      <c r="J14" s="58">
        <v>3.2</v>
      </c>
      <c r="K14" s="57">
        <v>0.14000000000000001</v>
      </c>
      <c r="L14" s="57">
        <v>0.01</v>
      </c>
      <c r="M14" s="58">
        <v>4.34</v>
      </c>
      <c r="N14" s="59"/>
    </row>
    <row r="15" spans="1:17" s="50" customFormat="1" ht="15" customHeight="1">
      <c r="A15" s="49" t="s">
        <v>112</v>
      </c>
      <c r="B15" s="56" t="s">
        <v>103</v>
      </c>
      <c r="C15" s="57" t="s">
        <v>103</v>
      </c>
      <c r="D15" s="58" t="s">
        <v>103</v>
      </c>
      <c r="E15" s="57" t="s">
        <v>103</v>
      </c>
      <c r="F15" s="57" t="s">
        <v>103</v>
      </c>
      <c r="G15" s="58" t="s">
        <v>103</v>
      </c>
      <c r="H15" s="57" t="s">
        <v>103</v>
      </c>
      <c r="I15" s="57">
        <v>0.25</v>
      </c>
      <c r="J15" s="58">
        <v>2.71</v>
      </c>
      <c r="K15" s="57" t="s">
        <v>103</v>
      </c>
      <c r="L15" s="57" t="s">
        <v>103</v>
      </c>
      <c r="M15" s="58">
        <v>2.6</v>
      </c>
      <c r="N15" s="59"/>
    </row>
    <row r="16" spans="1:17" s="50" customFormat="1" ht="15" customHeight="1">
      <c r="A16" s="49" t="s">
        <v>113</v>
      </c>
      <c r="B16" s="56" t="s">
        <v>103</v>
      </c>
      <c r="C16" s="57" t="s">
        <v>103</v>
      </c>
      <c r="D16" s="58" t="s">
        <v>103</v>
      </c>
      <c r="E16" s="57" t="s">
        <v>103</v>
      </c>
      <c r="F16" s="57" t="s">
        <v>103</v>
      </c>
      <c r="G16" s="58" t="s">
        <v>103</v>
      </c>
      <c r="H16" s="57" t="s">
        <v>103</v>
      </c>
      <c r="I16" s="57" t="s">
        <v>103</v>
      </c>
      <c r="J16" s="58" t="s">
        <v>103</v>
      </c>
      <c r="K16" s="57" t="s">
        <v>103</v>
      </c>
      <c r="L16" s="57" t="s">
        <v>103</v>
      </c>
      <c r="M16" s="58" t="s">
        <v>103</v>
      </c>
      <c r="N16" s="59"/>
    </row>
    <row r="17" spans="1:15" s="50" customFormat="1" ht="15" customHeight="1">
      <c r="A17" s="49" t="s">
        <v>114</v>
      </c>
      <c r="B17" s="56">
        <v>1.39</v>
      </c>
      <c r="C17" s="57">
        <v>5.98</v>
      </c>
      <c r="D17" s="58">
        <v>24.18</v>
      </c>
      <c r="E17" s="57">
        <v>2.82</v>
      </c>
      <c r="F17" s="57">
        <v>1.87</v>
      </c>
      <c r="G17" s="58">
        <v>54.92</v>
      </c>
      <c r="H17" s="57">
        <v>0.71</v>
      </c>
      <c r="I17" s="57">
        <v>4.9800000000000004</v>
      </c>
      <c r="J17" s="58">
        <v>28.77</v>
      </c>
      <c r="K17" s="57">
        <v>0.73</v>
      </c>
      <c r="L17" s="57">
        <v>1.94</v>
      </c>
      <c r="M17" s="58">
        <v>23.39</v>
      </c>
      <c r="N17" s="59"/>
    </row>
    <row r="18" spans="1:15" s="50" customFormat="1" ht="15" customHeight="1">
      <c r="A18" s="48" t="s">
        <v>88</v>
      </c>
      <c r="B18" s="60">
        <f t="shared" ref="B18:M18" si="0">SUM(B6:B17)</f>
        <v>28.5</v>
      </c>
      <c r="C18" s="61">
        <f t="shared" si="0"/>
        <v>577</v>
      </c>
      <c r="D18" s="62">
        <f t="shared" si="0"/>
        <v>3599.15</v>
      </c>
      <c r="E18" s="61">
        <f t="shared" si="0"/>
        <v>25.25</v>
      </c>
      <c r="F18" s="61">
        <f t="shared" si="0"/>
        <v>682.63</v>
      </c>
      <c r="G18" s="62">
        <f t="shared" si="0"/>
        <v>3756.1800000000003</v>
      </c>
      <c r="H18" s="61">
        <f t="shared" si="0"/>
        <v>23.41</v>
      </c>
      <c r="I18" s="61">
        <f t="shared" si="0"/>
        <v>668.93000000000006</v>
      </c>
      <c r="J18" s="62">
        <f t="shared" si="0"/>
        <v>3641.9399999999996</v>
      </c>
      <c r="K18" s="61">
        <f t="shared" si="0"/>
        <v>18.09</v>
      </c>
      <c r="L18" s="61">
        <f t="shared" si="0"/>
        <v>626.36</v>
      </c>
      <c r="M18" s="62">
        <f t="shared" si="0"/>
        <v>3785.29</v>
      </c>
      <c r="N18" s="59"/>
    </row>
    <row r="19" spans="1:15" s="50" customFormat="1" ht="15" customHeight="1">
      <c r="A19" s="227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5" ht="15" customHeight="1">
      <c r="A20" s="48"/>
      <c r="B20" s="667" t="s">
        <v>115</v>
      </c>
      <c r="C20" s="668"/>
      <c r="D20" s="669"/>
      <c r="E20" s="668" t="s">
        <v>116</v>
      </c>
      <c r="F20" s="668"/>
      <c r="G20" s="674"/>
      <c r="H20" s="675" t="s">
        <v>117</v>
      </c>
      <c r="I20" s="668"/>
      <c r="J20" s="669"/>
      <c r="K20" s="667" t="s">
        <v>118</v>
      </c>
      <c r="L20" s="676"/>
      <c r="M20" s="677"/>
      <c r="N20" s="49"/>
      <c r="O20" s="64"/>
    </row>
    <row r="21" spans="1:15" ht="15" customHeight="1">
      <c r="A21" s="51" t="s">
        <v>98</v>
      </c>
      <c r="B21" s="52" t="s">
        <v>99</v>
      </c>
      <c r="C21" s="53" t="s">
        <v>100</v>
      </c>
      <c r="D21" s="54" t="s">
        <v>101</v>
      </c>
      <c r="E21" s="53" t="s">
        <v>99</v>
      </c>
      <c r="F21" s="53" t="s">
        <v>100</v>
      </c>
      <c r="G21" s="54" t="s">
        <v>101</v>
      </c>
      <c r="H21" s="52" t="s">
        <v>99</v>
      </c>
      <c r="I21" s="53" t="s">
        <v>100</v>
      </c>
      <c r="J21" s="65" t="s">
        <v>101</v>
      </c>
      <c r="K21" s="52" t="s">
        <v>99</v>
      </c>
      <c r="L21" s="53" t="s">
        <v>100</v>
      </c>
      <c r="M21" s="249" t="s">
        <v>101</v>
      </c>
      <c r="N21" s="55"/>
      <c r="O21" s="64"/>
    </row>
    <row r="22" spans="1:15" ht="15" customHeight="1">
      <c r="A22" s="49" t="s">
        <v>102</v>
      </c>
      <c r="B22" s="56">
        <v>0.7</v>
      </c>
      <c r="C22" s="57" t="s">
        <v>103</v>
      </c>
      <c r="D22" s="58">
        <v>22.76</v>
      </c>
      <c r="E22" s="57">
        <v>0.09</v>
      </c>
      <c r="F22" s="57">
        <v>0.25</v>
      </c>
      <c r="G22" s="58">
        <v>18.920000000000002</v>
      </c>
      <c r="H22" s="56">
        <v>0.23</v>
      </c>
      <c r="I22" s="57">
        <v>0</v>
      </c>
      <c r="J22" s="63">
        <v>6.51</v>
      </c>
      <c r="K22" s="56">
        <v>0.26</v>
      </c>
      <c r="L22" s="57">
        <v>0.44</v>
      </c>
      <c r="M22" s="58">
        <v>6.93</v>
      </c>
      <c r="N22" s="66"/>
      <c r="O22" s="64"/>
    </row>
    <row r="23" spans="1:15" ht="15" customHeight="1">
      <c r="A23" s="49" t="s">
        <v>104</v>
      </c>
      <c r="B23" s="56">
        <v>2.91</v>
      </c>
      <c r="C23" s="57">
        <v>99.1</v>
      </c>
      <c r="D23" s="58">
        <v>1086.29</v>
      </c>
      <c r="E23" s="57">
        <v>2.23</v>
      </c>
      <c r="F23" s="57">
        <v>59.68</v>
      </c>
      <c r="G23" s="58">
        <v>843.6</v>
      </c>
      <c r="H23" s="56">
        <v>1.94</v>
      </c>
      <c r="I23" s="57">
        <v>38.29</v>
      </c>
      <c r="J23" s="63">
        <v>690.8</v>
      </c>
      <c r="K23" s="56">
        <v>1.18</v>
      </c>
      <c r="L23" s="57">
        <v>38.94</v>
      </c>
      <c r="M23" s="58">
        <v>640.87</v>
      </c>
      <c r="N23" s="66"/>
      <c r="O23" s="64"/>
    </row>
    <row r="24" spans="1:15" ht="15" customHeight="1">
      <c r="A24" s="49" t="s">
        <v>105</v>
      </c>
      <c r="B24" s="56">
        <v>0.99</v>
      </c>
      <c r="C24" s="57">
        <v>64.63</v>
      </c>
      <c r="D24" s="58">
        <v>683.29</v>
      </c>
      <c r="E24" s="57">
        <v>0.93</v>
      </c>
      <c r="F24" s="57">
        <v>43.79</v>
      </c>
      <c r="G24" s="58">
        <v>645.71</v>
      </c>
      <c r="H24" s="56">
        <v>0.53</v>
      </c>
      <c r="I24" s="57">
        <v>33.92</v>
      </c>
      <c r="J24" s="63">
        <v>675.24</v>
      </c>
      <c r="K24" s="56">
        <v>0.63</v>
      </c>
      <c r="L24" s="57">
        <v>41.78</v>
      </c>
      <c r="M24" s="58">
        <v>782.34</v>
      </c>
      <c r="N24" s="66"/>
      <c r="O24" s="64"/>
    </row>
    <row r="25" spans="1:15" ht="15" customHeight="1">
      <c r="A25" s="49" t="s">
        <v>106</v>
      </c>
      <c r="B25" s="56">
        <v>0.39</v>
      </c>
      <c r="C25" s="57">
        <v>4.13</v>
      </c>
      <c r="D25" s="58">
        <v>11.07</v>
      </c>
      <c r="E25" s="57">
        <v>0.21</v>
      </c>
      <c r="F25" s="57">
        <v>4.21</v>
      </c>
      <c r="G25" s="58">
        <v>15.41</v>
      </c>
      <c r="H25" s="56">
        <v>0.08</v>
      </c>
      <c r="I25" s="57">
        <v>8.39</v>
      </c>
      <c r="J25" s="63">
        <v>24.24</v>
      </c>
      <c r="K25" s="56">
        <v>0.56000000000000005</v>
      </c>
      <c r="L25" s="57">
        <v>7.94</v>
      </c>
      <c r="M25" s="58">
        <v>36.880000000000003</v>
      </c>
      <c r="N25" s="66"/>
      <c r="O25" s="64"/>
    </row>
    <row r="26" spans="1:15" ht="15" customHeight="1">
      <c r="A26" s="49" t="s">
        <v>107</v>
      </c>
      <c r="B26" s="56">
        <v>0.84</v>
      </c>
      <c r="C26" s="57">
        <v>47.35</v>
      </c>
      <c r="D26" s="58">
        <v>153.35</v>
      </c>
      <c r="E26" s="57">
        <v>0.74</v>
      </c>
      <c r="F26" s="57">
        <v>45.5</v>
      </c>
      <c r="G26" s="58">
        <v>173.63</v>
      </c>
      <c r="H26" s="56">
        <v>0.34</v>
      </c>
      <c r="I26" s="57">
        <v>41.1</v>
      </c>
      <c r="J26" s="63">
        <v>142.99</v>
      </c>
      <c r="K26" s="56">
        <v>0.34</v>
      </c>
      <c r="L26" s="57">
        <v>40.46</v>
      </c>
      <c r="M26" s="58">
        <v>123.28</v>
      </c>
      <c r="N26" s="66"/>
      <c r="O26" s="64"/>
    </row>
    <row r="27" spans="1:15" ht="15" customHeight="1">
      <c r="A27" s="49" t="s">
        <v>108</v>
      </c>
      <c r="B27" s="56" t="s">
        <v>103</v>
      </c>
      <c r="C27" s="57">
        <v>0.22</v>
      </c>
      <c r="D27" s="58">
        <v>0.96</v>
      </c>
      <c r="E27" s="57">
        <v>0</v>
      </c>
      <c r="F27" s="57">
        <v>0.4</v>
      </c>
      <c r="G27" s="58">
        <v>0.51</v>
      </c>
      <c r="H27" s="56">
        <v>0</v>
      </c>
      <c r="I27" s="57">
        <v>0.21</v>
      </c>
      <c r="J27" s="63">
        <v>1.64</v>
      </c>
      <c r="K27" s="56">
        <v>0</v>
      </c>
      <c r="L27" s="57">
        <v>0.42</v>
      </c>
      <c r="M27" s="58">
        <v>0.37</v>
      </c>
      <c r="N27" s="66"/>
      <c r="O27" s="64"/>
    </row>
    <row r="28" spans="1:15" ht="15" customHeight="1">
      <c r="A28" s="49" t="s">
        <v>109</v>
      </c>
      <c r="B28" s="56">
        <v>0.52</v>
      </c>
      <c r="C28" s="57">
        <v>24.22</v>
      </c>
      <c r="D28" s="58">
        <v>91.29</v>
      </c>
      <c r="E28" s="57">
        <v>0.33</v>
      </c>
      <c r="F28" s="57">
        <v>16.079999999999998</v>
      </c>
      <c r="G28" s="58">
        <v>109.09</v>
      </c>
      <c r="H28" s="56">
        <v>0.18</v>
      </c>
      <c r="I28" s="57">
        <v>27.53</v>
      </c>
      <c r="J28" s="63">
        <v>146.56</v>
      </c>
      <c r="K28" s="56">
        <v>0.09</v>
      </c>
      <c r="L28" s="57">
        <v>40.07</v>
      </c>
      <c r="M28" s="58">
        <v>214.78</v>
      </c>
      <c r="N28" s="66"/>
      <c r="O28" s="64"/>
    </row>
    <row r="29" spans="1:15" ht="15" customHeight="1">
      <c r="A29" s="49" t="s">
        <v>110</v>
      </c>
      <c r="B29" s="56">
        <v>8.5399999999999991</v>
      </c>
      <c r="C29" s="57">
        <v>369.62</v>
      </c>
      <c r="D29" s="58">
        <v>1594.16</v>
      </c>
      <c r="E29" s="57">
        <v>4.91</v>
      </c>
      <c r="F29" s="57">
        <v>320.5</v>
      </c>
      <c r="G29" s="58">
        <v>1382.45</v>
      </c>
      <c r="H29" s="56">
        <v>3.62</v>
      </c>
      <c r="I29" s="57">
        <v>390.72</v>
      </c>
      <c r="J29" s="63">
        <v>1548.52</v>
      </c>
      <c r="K29" s="56">
        <v>3.02</v>
      </c>
      <c r="L29" s="57">
        <v>393.89</v>
      </c>
      <c r="M29" s="58">
        <v>1754.68</v>
      </c>
      <c r="N29" s="66"/>
      <c r="O29" s="64"/>
    </row>
    <row r="30" spans="1:15" ht="15" customHeight="1">
      <c r="A30" s="49" t="s">
        <v>111</v>
      </c>
      <c r="B30" s="56">
        <v>0.08</v>
      </c>
      <c r="C30" s="57">
        <v>0.2</v>
      </c>
      <c r="D30" s="58">
        <v>5.81</v>
      </c>
      <c r="E30" s="57">
        <v>0.17</v>
      </c>
      <c r="F30" s="57">
        <v>0.23</v>
      </c>
      <c r="G30" s="58">
        <v>5.01</v>
      </c>
      <c r="H30" s="56">
        <v>0.14000000000000001</v>
      </c>
      <c r="I30" s="57">
        <v>0.3</v>
      </c>
      <c r="J30" s="63">
        <v>2.02</v>
      </c>
      <c r="K30" s="56">
        <v>0.13</v>
      </c>
      <c r="L30" s="57">
        <v>0.42</v>
      </c>
      <c r="M30" s="58">
        <v>3.88</v>
      </c>
      <c r="N30" s="66"/>
      <c r="O30" s="64"/>
    </row>
    <row r="31" spans="1:15" ht="15" customHeight="1">
      <c r="A31" s="49" t="s">
        <v>112</v>
      </c>
      <c r="B31" s="56" t="s">
        <v>103</v>
      </c>
      <c r="C31" s="57">
        <v>0.1</v>
      </c>
      <c r="D31" s="58">
        <v>2.52</v>
      </c>
      <c r="E31" s="57">
        <v>0</v>
      </c>
      <c r="F31" s="57">
        <v>0.02</v>
      </c>
      <c r="G31" s="58">
        <v>2.74</v>
      </c>
      <c r="H31" s="56">
        <v>0</v>
      </c>
      <c r="I31" s="57">
        <v>0.08</v>
      </c>
      <c r="J31" s="63">
        <v>2.09</v>
      </c>
      <c r="K31" s="56">
        <v>0</v>
      </c>
      <c r="L31" s="57">
        <v>0</v>
      </c>
      <c r="M31" s="58">
        <v>0.6</v>
      </c>
      <c r="N31" s="66"/>
      <c r="O31" s="64"/>
    </row>
    <row r="32" spans="1:15" ht="15" customHeight="1">
      <c r="A32" s="49" t="s">
        <v>113</v>
      </c>
      <c r="B32" s="56">
        <v>1.1499999999999999</v>
      </c>
      <c r="C32" s="57">
        <v>3.29</v>
      </c>
      <c r="D32" s="58">
        <v>25.4</v>
      </c>
      <c r="E32" s="57">
        <v>0.84</v>
      </c>
      <c r="F32" s="57">
        <v>1.5</v>
      </c>
      <c r="G32" s="58">
        <v>12.98</v>
      </c>
      <c r="H32" s="56">
        <v>0.85</v>
      </c>
      <c r="I32" s="57">
        <v>2.1</v>
      </c>
      <c r="J32" s="63">
        <v>49.99</v>
      </c>
      <c r="K32" s="56">
        <v>1.66</v>
      </c>
      <c r="L32" s="57">
        <v>3.57</v>
      </c>
      <c r="M32" s="58">
        <v>33.619999999999997</v>
      </c>
      <c r="N32" s="66"/>
      <c r="O32" s="64"/>
    </row>
    <row r="33" spans="1:17" ht="15" customHeight="1">
      <c r="A33" s="49" t="s">
        <v>114</v>
      </c>
      <c r="B33" s="56">
        <v>0.03</v>
      </c>
      <c r="C33" s="57">
        <v>0.41</v>
      </c>
      <c r="D33" s="58">
        <v>3.64</v>
      </c>
      <c r="E33" s="57">
        <v>0.08</v>
      </c>
      <c r="F33" s="57">
        <v>0.01</v>
      </c>
      <c r="G33" s="58">
        <v>1.59</v>
      </c>
      <c r="H33" s="56">
        <v>0.11</v>
      </c>
      <c r="I33" s="57">
        <v>0.12</v>
      </c>
      <c r="J33" s="63">
        <v>1.83</v>
      </c>
      <c r="K33" s="56">
        <v>0</v>
      </c>
      <c r="L33" s="57">
        <v>0.67</v>
      </c>
      <c r="M33" s="58">
        <v>4.1900000000000004</v>
      </c>
      <c r="N33" s="66"/>
      <c r="O33" s="64"/>
    </row>
    <row r="34" spans="1:17" ht="15" customHeight="1">
      <c r="A34" s="48" t="s">
        <v>88</v>
      </c>
      <c r="B34" s="60">
        <f t="shared" ref="B34:J34" si="1">SUM(B22:B33)</f>
        <v>16.149999999999999</v>
      </c>
      <c r="C34" s="61">
        <f t="shared" si="1"/>
        <v>613.27</v>
      </c>
      <c r="D34" s="62">
        <f t="shared" si="1"/>
        <v>3680.54</v>
      </c>
      <c r="E34" s="61">
        <f t="shared" si="1"/>
        <v>10.530000000000001</v>
      </c>
      <c r="F34" s="61">
        <f t="shared" si="1"/>
        <v>492.17</v>
      </c>
      <c r="G34" s="62">
        <f t="shared" si="1"/>
        <v>3211.64</v>
      </c>
      <c r="H34" s="61">
        <f>SUM(H22:H33)</f>
        <v>8.02</v>
      </c>
      <c r="I34" s="61">
        <f t="shared" si="1"/>
        <v>542.7600000000001</v>
      </c>
      <c r="J34" s="67">
        <f t="shared" si="1"/>
        <v>3292.43</v>
      </c>
      <c r="K34" s="60">
        <f>SUM(K22:K33)</f>
        <v>7.87</v>
      </c>
      <c r="L34" s="61">
        <f>SUM(L22:L33)</f>
        <v>568.59999999999991</v>
      </c>
      <c r="M34" s="62">
        <f>SUM(M22:M33)</f>
        <v>3602.42</v>
      </c>
      <c r="N34" s="66"/>
      <c r="O34" s="64"/>
    </row>
    <row r="35" spans="1:17" ht="15" customHeight="1">
      <c r="A35" s="227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8"/>
      <c r="O35" s="64"/>
    </row>
    <row r="36" spans="1:17" ht="15" customHeight="1">
      <c r="A36" s="48"/>
      <c r="B36" s="667" t="s">
        <v>119</v>
      </c>
      <c r="C36" s="668"/>
      <c r="D36" s="669"/>
      <c r="E36" s="667" t="s">
        <v>120</v>
      </c>
      <c r="F36" s="668"/>
      <c r="G36" s="669"/>
      <c r="H36" s="667" t="s">
        <v>123</v>
      </c>
      <c r="I36" s="668"/>
      <c r="J36" s="669"/>
      <c r="K36" s="667" t="s">
        <v>125</v>
      </c>
      <c r="L36" s="668"/>
      <c r="M36" s="668"/>
      <c r="N36" s="669"/>
      <c r="O36" s="227"/>
      <c r="P36" s="69"/>
      <c r="Q36" s="69"/>
    </row>
    <row r="37" spans="1:17" ht="15" customHeight="1">
      <c r="A37" s="51" t="s">
        <v>98</v>
      </c>
      <c r="B37" s="70" t="s">
        <v>99</v>
      </c>
      <c r="C37" s="71" t="s">
        <v>100</v>
      </c>
      <c r="D37" s="72" t="s">
        <v>101</v>
      </c>
      <c r="E37" s="70" t="s">
        <v>99</v>
      </c>
      <c r="F37" s="71" t="s">
        <v>100</v>
      </c>
      <c r="G37" s="72" t="s">
        <v>101</v>
      </c>
      <c r="H37" s="84" t="s">
        <v>99</v>
      </c>
      <c r="I37" s="71" t="s">
        <v>100</v>
      </c>
      <c r="J37" s="105" t="s">
        <v>101</v>
      </c>
      <c r="K37" s="84" t="s">
        <v>99</v>
      </c>
      <c r="L37" s="85" t="s">
        <v>100</v>
      </c>
      <c r="M37" s="85" t="s">
        <v>124</v>
      </c>
      <c r="N37" s="229" t="s">
        <v>101</v>
      </c>
      <c r="O37" s="227"/>
      <c r="P37" s="227"/>
      <c r="Q37" s="227"/>
    </row>
    <row r="38" spans="1:17" ht="15" customHeight="1">
      <c r="A38" s="49" t="s">
        <v>102</v>
      </c>
      <c r="B38" s="73">
        <v>0.38</v>
      </c>
      <c r="C38" s="74">
        <v>0.33</v>
      </c>
      <c r="D38" s="75">
        <v>10.86</v>
      </c>
      <c r="E38" s="73">
        <v>0.08</v>
      </c>
      <c r="F38" s="74">
        <v>1.4</v>
      </c>
      <c r="G38" s="75">
        <v>13.68</v>
      </c>
      <c r="H38" s="86">
        <v>0.04</v>
      </c>
      <c r="I38" s="109">
        <v>0.55000000000000004</v>
      </c>
      <c r="J38" s="110">
        <v>9.6999999999999993</v>
      </c>
      <c r="K38" s="86" t="s">
        <v>68</v>
      </c>
      <c r="L38" s="87" t="s">
        <v>68</v>
      </c>
      <c r="M38" s="87" t="s">
        <v>68</v>
      </c>
      <c r="N38" s="230">
        <v>16.64</v>
      </c>
      <c r="O38" s="93"/>
      <c r="P38" s="257"/>
      <c r="Q38" s="257"/>
    </row>
    <row r="39" spans="1:17" ht="15" customHeight="1">
      <c r="A39" s="49" t="s">
        <v>104</v>
      </c>
      <c r="B39" s="77">
        <v>0.68</v>
      </c>
      <c r="C39" s="78">
        <v>38.36</v>
      </c>
      <c r="D39" s="250">
        <v>657.16</v>
      </c>
      <c r="E39" s="77">
        <v>0.57999999999999996</v>
      </c>
      <c r="F39" s="78">
        <v>43.34</v>
      </c>
      <c r="G39" s="250">
        <v>552.64</v>
      </c>
      <c r="H39" s="86">
        <v>0.61</v>
      </c>
      <c r="I39" s="109">
        <v>31.61</v>
      </c>
      <c r="J39" s="110">
        <v>459.94</v>
      </c>
      <c r="K39" s="86">
        <v>0.3</v>
      </c>
      <c r="L39" s="87">
        <v>26.72</v>
      </c>
      <c r="M39" s="87">
        <v>0.45</v>
      </c>
      <c r="N39" s="214">
        <v>417.69</v>
      </c>
      <c r="O39" s="93"/>
      <c r="P39" s="257"/>
      <c r="Q39" s="257"/>
    </row>
    <row r="40" spans="1:17" ht="15" customHeight="1">
      <c r="A40" s="49" t="s">
        <v>105</v>
      </c>
      <c r="B40" s="77">
        <v>0.7</v>
      </c>
      <c r="C40" s="78">
        <v>56.75</v>
      </c>
      <c r="D40" s="250">
        <v>957.03</v>
      </c>
      <c r="E40" s="77">
        <v>0.72</v>
      </c>
      <c r="F40" s="78">
        <v>58.84</v>
      </c>
      <c r="G40" s="250">
        <v>982.56</v>
      </c>
      <c r="H40" s="86">
        <v>0.57999999999999996</v>
      </c>
      <c r="I40" s="109">
        <v>40.69</v>
      </c>
      <c r="J40" s="110">
        <v>741.69</v>
      </c>
      <c r="K40" s="86">
        <v>0.51</v>
      </c>
      <c r="L40" s="87">
        <v>50.35</v>
      </c>
      <c r="M40" s="87">
        <v>0.67</v>
      </c>
      <c r="N40" s="214">
        <v>843.45</v>
      </c>
      <c r="O40" s="93"/>
      <c r="P40" s="257"/>
      <c r="Q40" s="257"/>
    </row>
    <row r="41" spans="1:17" ht="15" customHeight="1">
      <c r="A41" s="49" t="s">
        <v>106</v>
      </c>
      <c r="B41" s="77">
        <v>0.27</v>
      </c>
      <c r="C41" s="78">
        <v>2.56</v>
      </c>
      <c r="D41" s="250">
        <v>24.52</v>
      </c>
      <c r="E41" s="77">
        <v>0.17</v>
      </c>
      <c r="F41" s="78">
        <v>18.170000000000002</v>
      </c>
      <c r="G41" s="250">
        <v>30.46</v>
      </c>
      <c r="H41" s="86">
        <v>0.12</v>
      </c>
      <c r="I41" s="109">
        <v>5.58</v>
      </c>
      <c r="J41" s="110">
        <v>51.17</v>
      </c>
      <c r="K41" s="86">
        <v>7.0000000000000007E-2</v>
      </c>
      <c r="L41" s="87">
        <v>6.64</v>
      </c>
      <c r="M41" s="87">
        <v>0.28000000000000003</v>
      </c>
      <c r="N41" s="214">
        <v>46.71</v>
      </c>
      <c r="O41" s="93"/>
      <c r="P41" s="257"/>
      <c r="Q41" s="257"/>
    </row>
    <row r="42" spans="1:17" ht="15" customHeight="1">
      <c r="A42" s="49" t="s">
        <v>107</v>
      </c>
      <c r="B42" s="77">
        <v>0.19</v>
      </c>
      <c r="C42" s="78">
        <v>23.1</v>
      </c>
      <c r="D42" s="250">
        <v>79.27</v>
      </c>
      <c r="E42" s="77">
        <v>7.0000000000000007E-2</v>
      </c>
      <c r="F42" s="78">
        <v>21.95</v>
      </c>
      <c r="G42" s="250">
        <v>48.21</v>
      </c>
      <c r="H42" s="86">
        <v>0.08</v>
      </c>
      <c r="I42" s="109">
        <v>13.55</v>
      </c>
      <c r="J42" s="110">
        <v>29.11</v>
      </c>
      <c r="K42" s="86">
        <v>0.04</v>
      </c>
      <c r="L42" s="87">
        <v>21.82</v>
      </c>
      <c r="M42" s="87" t="s">
        <v>68</v>
      </c>
      <c r="N42" s="214">
        <v>27.04</v>
      </c>
      <c r="O42" s="93"/>
      <c r="P42" s="257"/>
      <c r="Q42" s="257"/>
    </row>
    <row r="43" spans="1:17" ht="15" customHeight="1">
      <c r="A43" s="49" t="s">
        <v>121</v>
      </c>
      <c r="B43" s="77">
        <v>0.02</v>
      </c>
      <c r="C43" s="78">
        <v>0.21</v>
      </c>
      <c r="D43" s="250">
        <v>1.1599999999999999</v>
      </c>
      <c r="E43" s="77">
        <v>0.02</v>
      </c>
      <c r="F43" s="78">
        <v>0.21</v>
      </c>
      <c r="G43" s="250">
        <v>1.08</v>
      </c>
      <c r="H43" s="86" t="s">
        <v>68</v>
      </c>
      <c r="I43" s="109">
        <v>7.0000000000000007E-2</v>
      </c>
      <c r="J43" s="110">
        <v>1.45</v>
      </c>
      <c r="K43" s="86" t="s">
        <v>68</v>
      </c>
      <c r="L43" s="87" t="s">
        <v>68</v>
      </c>
      <c r="M43" s="87">
        <v>0.09</v>
      </c>
      <c r="N43" s="214">
        <v>1.28</v>
      </c>
      <c r="O43" s="93"/>
      <c r="P43" s="257"/>
      <c r="Q43" s="257"/>
    </row>
    <row r="44" spans="1:17" ht="15" customHeight="1">
      <c r="A44" s="49" t="s">
        <v>108</v>
      </c>
      <c r="B44" s="77">
        <v>0</v>
      </c>
      <c r="C44" s="78">
        <v>0.02</v>
      </c>
      <c r="D44" s="250">
        <v>1.23</v>
      </c>
      <c r="E44" s="77" t="s">
        <v>83</v>
      </c>
      <c r="F44" s="78" t="s">
        <v>83</v>
      </c>
      <c r="G44" s="250">
        <v>0.54</v>
      </c>
      <c r="H44" s="86" t="s">
        <v>68</v>
      </c>
      <c r="I44" s="109">
        <v>0.04</v>
      </c>
      <c r="J44" s="110">
        <v>0.61</v>
      </c>
      <c r="K44" s="86" t="s">
        <v>68</v>
      </c>
      <c r="L44" s="87">
        <v>0.12</v>
      </c>
      <c r="M44" s="87">
        <v>0.03</v>
      </c>
      <c r="N44" s="214">
        <v>0.36</v>
      </c>
      <c r="O44" s="93"/>
      <c r="P44" s="257"/>
      <c r="Q44" s="257"/>
    </row>
    <row r="45" spans="1:17" ht="15" customHeight="1">
      <c r="A45" s="49" t="s">
        <v>109</v>
      </c>
      <c r="B45" s="77">
        <v>0.06</v>
      </c>
      <c r="C45" s="78">
        <v>39.76</v>
      </c>
      <c r="D45" s="250">
        <v>230.6</v>
      </c>
      <c r="E45" s="77">
        <v>0.09</v>
      </c>
      <c r="F45" s="78">
        <v>38.33</v>
      </c>
      <c r="G45" s="250">
        <v>250.97</v>
      </c>
      <c r="H45" s="86">
        <v>0.26</v>
      </c>
      <c r="I45" s="109">
        <v>39.950000000000003</v>
      </c>
      <c r="J45" s="110">
        <v>262.49</v>
      </c>
      <c r="K45" s="86">
        <v>0.44</v>
      </c>
      <c r="L45" s="87">
        <v>27.88</v>
      </c>
      <c r="M45" s="87">
        <v>14.1</v>
      </c>
      <c r="N45" s="214">
        <v>314.08</v>
      </c>
      <c r="O45" s="93"/>
      <c r="P45" s="257"/>
      <c r="Q45" s="257"/>
    </row>
    <row r="46" spans="1:17" ht="15" customHeight="1">
      <c r="A46" s="49" t="s">
        <v>110</v>
      </c>
      <c r="B46" s="77">
        <v>3.25</v>
      </c>
      <c r="C46" s="78">
        <v>363.7</v>
      </c>
      <c r="D46" s="250">
        <v>1700.5</v>
      </c>
      <c r="E46" s="77">
        <v>3.07</v>
      </c>
      <c r="F46" s="78">
        <v>324.64</v>
      </c>
      <c r="G46" s="250">
        <v>1445.6</v>
      </c>
      <c r="H46" s="86">
        <v>2</v>
      </c>
      <c r="I46" s="109">
        <v>301.43</v>
      </c>
      <c r="J46" s="110">
        <v>1384.03</v>
      </c>
      <c r="K46" s="86">
        <v>1.39</v>
      </c>
      <c r="L46" s="87">
        <v>185.9</v>
      </c>
      <c r="M46" s="87">
        <v>90.44</v>
      </c>
      <c r="N46" s="214">
        <v>1552.99</v>
      </c>
      <c r="O46" s="93"/>
      <c r="P46" s="257"/>
      <c r="Q46" s="257"/>
    </row>
    <row r="47" spans="1:17" ht="15" customHeight="1">
      <c r="A47" s="49" t="s">
        <v>122</v>
      </c>
      <c r="B47" s="77">
        <v>0</v>
      </c>
      <c r="C47" s="78">
        <v>0</v>
      </c>
      <c r="D47" s="250">
        <v>0.32</v>
      </c>
      <c r="E47" s="77" t="s">
        <v>83</v>
      </c>
      <c r="F47" s="78" t="s">
        <v>83</v>
      </c>
      <c r="G47" s="250">
        <v>0.15</v>
      </c>
      <c r="H47" s="86" t="s">
        <v>68</v>
      </c>
      <c r="I47" s="109" t="s">
        <v>68</v>
      </c>
      <c r="J47" s="110">
        <v>0.13</v>
      </c>
      <c r="K47" s="86" t="s">
        <v>68</v>
      </c>
      <c r="L47" s="87">
        <v>0.03</v>
      </c>
      <c r="M47" s="87" t="s">
        <v>68</v>
      </c>
      <c r="N47" s="214">
        <v>0.14000000000000001</v>
      </c>
      <c r="O47" s="93"/>
      <c r="P47" s="257"/>
      <c r="Q47" s="257"/>
    </row>
    <row r="48" spans="1:17" ht="15" customHeight="1">
      <c r="A48" s="49" t="s">
        <v>111</v>
      </c>
      <c r="B48" s="77">
        <v>7.0000000000000007E-2</v>
      </c>
      <c r="C48" s="78">
        <v>0.05</v>
      </c>
      <c r="D48" s="250">
        <v>5.29</v>
      </c>
      <c r="E48" s="77">
        <v>0.05</v>
      </c>
      <c r="F48" s="78">
        <v>0.36</v>
      </c>
      <c r="G48" s="250">
        <v>3.87</v>
      </c>
      <c r="H48" s="86">
        <v>0.01</v>
      </c>
      <c r="I48" s="109">
        <v>0.23</v>
      </c>
      <c r="J48" s="110">
        <v>3.85</v>
      </c>
      <c r="K48" s="86" t="s">
        <v>68</v>
      </c>
      <c r="L48" s="87">
        <v>0.08</v>
      </c>
      <c r="M48" s="87" t="s">
        <v>68</v>
      </c>
      <c r="N48" s="214">
        <v>5.73</v>
      </c>
      <c r="O48" s="93"/>
      <c r="P48" s="257"/>
      <c r="Q48" s="257"/>
    </row>
    <row r="49" spans="1:17" ht="15" customHeight="1">
      <c r="A49" s="49" t="s">
        <v>112</v>
      </c>
      <c r="B49" s="77">
        <v>0</v>
      </c>
      <c r="C49" s="78">
        <v>0</v>
      </c>
      <c r="D49" s="250">
        <v>0.24</v>
      </c>
      <c r="E49" s="77" t="s">
        <v>83</v>
      </c>
      <c r="F49" s="78">
        <v>0.4</v>
      </c>
      <c r="G49" s="250">
        <v>0.12</v>
      </c>
      <c r="H49" s="86" t="s">
        <v>68</v>
      </c>
      <c r="I49" s="109">
        <v>0.03</v>
      </c>
      <c r="J49" s="110">
        <v>1.32</v>
      </c>
      <c r="K49" s="86" t="s">
        <v>68</v>
      </c>
      <c r="L49" s="87">
        <v>0.26</v>
      </c>
      <c r="M49" s="87" t="s">
        <v>68</v>
      </c>
      <c r="N49" s="214">
        <v>1.54</v>
      </c>
      <c r="O49" s="93"/>
      <c r="P49" s="257"/>
      <c r="Q49" s="257"/>
    </row>
    <row r="50" spans="1:17" ht="15" customHeight="1">
      <c r="A50" s="49" t="s">
        <v>113</v>
      </c>
      <c r="B50" s="77">
        <v>2.0099999999999998</v>
      </c>
      <c r="C50" s="78">
        <v>5.61</v>
      </c>
      <c r="D50" s="250">
        <v>26.14</v>
      </c>
      <c r="E50" s="77">
        <v>2.4300000000000002</v>
      </c>
      <c r="F50" s="78">
        <v>3.12</v>
      </c>
      <c r="G50" s="250">
        <v>25.27</v>
      </c>
      <c r="H50" s="86">
        <v>2.2000000000000002</v>
      </c>
      <c r="I50" s="109">
        <v>1.1000000000000001</v>
      </c>
      <c r="J50" s="110">
        <v>25.19</v>
      </c>
      <c r="K50" s="86">
        <v>1.38</v>
      </c>
      <c r="L50" s="87">
        <v>1.33</v>
      </c>
      <c r="M50" s="87">
        <v>0.84</v>
      </c>
      <c r="N50" s="214">
        <v>18.87</v>
      </c>
      <c r="O50" s="93"/>
      <c r="P50" s="257"/>
      <c r="Q50" s="257"/>
    </row>
    <row r="51" spans="1:17" ht="15" customHeight="1">
      <c r="A51" s="49" t="s">
        <v>114</v>
      </c>
      <c r="B51" s="77">
        <v>0</v>
      </c>
      <c r="C51" s="78">
        <v>0.19</v>
      </c>
      <c r="D51" s="250">
        <v>1.43</v>
      </c>
      <c r="E51" s="77" t="s">
        <v>83</v>
      </c>
      <c r="F51" s="78">
        <v>0.19</v>
      </c>
      <c r="G51" s="250">
        <v>1.83</v>
      </c>
      <c r="H51" s="86">
        <v>0.03</v>
      </c>
      <c r="I51" s="109">
        <v>0.38</v>
      </c>
      <c r="J51" s="110">
        <v>3.24</v>
      </c>
      <c r="K51" s="86" t="s">
        <v>68</v>
      </c>
      <c r="L51" s="87">
        <v>0.15</v>
      </c>
      <c r="M51" s="87" t="s">
        <v>68</v>
      </c>
      <c r="N51" s="215">
        <v>2.04</v>
      </c>
      <c r="O51" s="93"/>
      <c r="P51" s="257"/>
      <c r="Q51" s="257"/>
    </row>
    <row r="52" spans="1:17" ht="15" customHeight="1">
      <c r="A52" s="48" t="s">
        <v>88</v>
      </c>
      <c r="B52" s="79">
        <v>7.67</v>
      </c>
      <c r="C52" s="80">
        <v>530.64</v>
      </c>
      <c r="D52" s="81">
        <v>3695.75</v>
      </c>
      <c r="E52" s="79">
        <v>7.27</v>
      </c>
      <c r="F52" s="80">
        <v>511.05</v>
      </c>
      <c r="G52" s="81">
        <v>3356.96</v>
      </c>
      <c r="H52" s="79">
        <v>5.9</v>
      </c>
      <c r="I52" s="80">
        <v>435.34</v>
      </c>
      <c r="J52" s="111">
        <v>2974</v>
      </c>
      <c r="K52" s="79">
        <f>SUM(K38:K51)</f>
        <v>4.13</v>
      </c>
      <c r="L52" s="82">
        <f>SUM(L38:L51)</f>
        <v>321.27999999999992</v>
      </c>
      <c r="M52" s="82">
        <f>SUM(M38:M51)</f>
        <v>106.9</v>
      </c>
      <c r="N52" s="216">
        <f>SUM(N38:O51)</f>
        <v>3248.5599999999995</v>
      </c>
      <c r="O52" s="93"/>
      <c r="P52" s="257"/>
      <c r="Q52" s="257"/>
    </row>
    <row r="53" spans="1:17" ht="15" customHeight="1">
      <c r="A53" s="227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8"/>
      <c r="O53" s="64"/>
      <c r="Q53" s="64"/>
    </row>
    <row r="54" spans="1:17" ht="15" customHeight="1">
      <c r="A54" s="48"/>
      <c r="B54" s="667" t="s">
        <v>128</v>
      </c>
      <c r="C54" s="668"/>
      <c r="D54" s="668"/>
      <c r="E54" s="668"/>
      <c r="F54" s="669"/>
      <c r="G54" s="667" t="s">
        <v>127</v>
      </c>
      <c r="H54" s="669"/>
      <c r="I54" s="667" t="s">
        <v>249</v>
      </c>
      <c r="J54" s="668"/>
      <c r="K54" s="668"/>
      <c r="L54" s="669"/>
      <c r="M54" s="667" t="s">
        <v>328</v>
      </c>
      <c r="N54" s="668"/>
      <c r="O54" s="668"/>
      <c r="P54" s="669"/>
      <c r="Q54" s="227"/>
    </row>
    <row r="55" spans="1:17" ht="21.75" customHeight="1">
      <c r="A55" s="51" t="s">
        <v>98</v>
      </c>
      <c r="B55" s="84" t="s">
        <v>99</v>
      </c>
      <c r="C55" s="85" t="s">
        <v>100</v>
      </c>
      <c r="D55" s="85" t="s">
        <v>124</v>
      </c>
      <c r="E55" s="670" t="s">
        <v>101</v>
      </c>
      <c r="F55" s="669"/>
      <c r="G55" s="671" t="s">
        <v>335</v>
      </c>
      <c r="H55" s="672"/>
      <c r="I55" s="84" t="s">
        <v>99</v>
      </c>
      <c r="J55" s="85" t="s">
        <v>100</v>
      </c>
      <c r="K55" s="673" t="s">
        <v>336</v>
      </c>
      <c r="L55" s="672"/>
      <c r="M55" s="84" t="s">
        <v>99</v>
      </c>
      <c r="N55" s="71" t="s">
        <v>100</v>
      </c>
      <c r="O55" s="213" t="s">
        <v>330</v>
      </c>
      <c r="P55" s="281" t="s">
        <v>336</v>
      </c>
      <c r="Q55" s="280"/>
    </row>
    <row r="56" spans="1:17" ht="15" customHeight="1">
      <c r="A56" s="49" t="s">
        <v>102</v>
      </c>
      <c r="B56" s="86" t="s">
        <v>83</v>
      </c>
      <c r="C56" s="87" t="s">
        <v>83</v>
      </c>
      <c r="D56" s="87" t="s">
        <v>83</v>
      </c>
      <c r="E56" s="664">
        <v>16.93</v>
      </c>
      <c r="F56" s="665"/>
      <c r="G56" s="666">
        <f>E56</f>
        <v>16.93</v>
      </c>
      <c r="H56" s="665"/>
      <c r="I56" s="232" t="s">
        <v>83</v>
      </c>
      <c r="J56" s="233" t="s">
        <v>83</v>
      </c>
      <c r="K56" s="664">
        <v>13.81</v>
      </c>
      <c r="L56" s="665"/>
      <c r="M56" s="86">
        <v>0</v>
      </c>
      <c r="N56" s="109">
        <v>0</v>
      </c>
      <c r="O56" s="109">
        <v>0</v>
      </c>
      <c r="P56" s="230">
        <v>5.64</v>
      </c>
      <c r="Q56" s="64"/>
    </row>
    <row r="57" spans="1:17" ht="15" customHeight="1">
      <c r="A57" s="49" t="s">
        <v>104</v>
      </c>
      <c r="B57" s="86">
        <v>0.1</v>
      </c>
      <c r="C57" s="87">
        <v>33.72</v>
      </c>
      <c r="D57" s="87">
        <v>0.38</v>
      </c>
      <c r="E57" s="656">
        <v>416.88</v>
      </c>
      <c r="F57" s="657"/>
      <c r="G57" s="658">
        <f>D57+E57</f>
        <v>417.26</v>
      </c>
      <c r="H57" s="657"/>
      <c r="I57" s="86">
        <v>0.11</v>
      </c>
      <c r="J57" s="87">
        <v>27.26</v>
      </c>
      <c r="K57" s="656">
        <v>410.88</v>
      </c>
      <c r="L57" s="657"/>
      <c r="M57" s="86">
        <v>0.32</v>
      </c>
      <c r="N57" s="109">
        <v>32.03</v>
      </c>
      <c r="O57" s="109">
        <v>0</v>
      </c>
      <c r="P57" s="214">
        <v>364.8</v>
      </c>
    </row>
    <row r="58" spans="1:17" ht="15" customHeight="1">
      <c r="A58" s="49" t="s">
        <v>105</v>
      </c>
      <c r="B58" s="86">
        <v>0.2</v>
      </c>
      <c r="C58" s="87">
        <v>52.13</v>
      </c>
      <c r="D58" s="87">
        <v>0.18</v>
      </c>
      <c r="E58" s="656">
        <v>1017.89</v>
      </c>
      <c r="F58" s="657"/>
      <c r="G58" s="658">
        <f t="shared" ref="G58:G59" si="2">D58+E58</f>
        <v>1018.0699999999999</v>
      </c>
      <c r="H58" s="657"/>
      <c r="I58" s="86">
        <v>0.09</v>
      </c>
      <c r="J58" s="87">
        <v>51.84</v>
      </c>
      <c r="K58" s="656">
        <v>991.98</v>
      </c>
      <c r="L58" s="657"/>
      <c r="M58" s="86">
        <v>0.7</v>
      </c>
      <c r="N58" s="109">
        <v>53.23</v>
      </c>
      <c r="O58" s="109">
        <v>0</v>
      </c>
      <c r="P58" s="214">
        <v>906.54</v>
      </c>
    </row>
    <row r="59" spans="1:17" ht="15" customHeight="1">
      <c r="A59" s="49" t="s">
        <v>106</v>
      </c>
      <c r="B59" s="86">
        <v>0.08</v>
      </c>
      <c r="C59" s="87">
        <v>8.14</v>
      </c>
      <c r="D59" s="87">
        <v>0.4</v>
      </c>
      <c r="E59" s="656">
        <v>52.12</v>
      </c>
      <c r="F59" s="657"/>
      <c r="G59" s="658">
        <f t="shared" si="2"/>
        <v>52.519999999999996</v>
      </c>
      <c r="H59" s="657"/>
      <c r="I59" s="86">
        <v>0.01</v>
      </c>
      <c r="J59" s="87">
        <v>6.46</v>
      </c>
      <c r="K59" s="656">
        <v>68.95</v>
      </c>
      <c r="L59" s="657"/>
      <c r="M59" s="86">
        <v>0.01</v>
      </c>
      <c r="N59" s="109">
        <v>4.83</v>
      </c>
      <c r="O59" s="109">
        <v>0</v>
      </c>
      <c r="P59" s="214">
        <v>31.14</v>
      </c>
    </row>
    <row r="60" spans="1:17" ht="15" customHeight="1">
      <c r="A60" s="49" t="s">
        <v>107</v>
      </c>
      <c r="B60" s="86">
        <v>0.04</v>
      </c>
      <c r="C60" s="87">
        <v>20.23</v>
      </c>
      <c r="D60" s="87" t="s">
        <v>83</v>
      </c>
      <c r="E60" s="656">
        <v>22.76</v>
      </c>
      <c r="F60" s="657"/>
      <c r="G60" s="658">
        <f t="shared" ref="G60:G62" si="3">E60</f>
        <v>22.76</v>
      </c>
      <c r="H60" s="657"/>
      <c r="I60" s="86">
        <v>0.06</v>
      </c>
      <c r="J60" s="87">
        <v>16.350000000000001</v>
      </c>
      <c r="K60" s="656">
        <v>35.450000000000003</v>
      </c>
      <c r="L60" s="657"/>
      <c r="M60" s="86">
        <v>0.14000000000000001</v>
      </c>
      <c r="N60" s="109">
        <v>17.05</v>
      </c>
      <c r="O60" s="109">
        <v>0</v>
      </c>
      <c r="P60" s="214">
        <v>32.409999999999997</v>
      </c>
    </row>
    <row r="61" spans="1:17" ht="15" customHeight="1">
      <c r="A61" s="49" t="s">
        <v>121</v>
      </c>
      <c r="B61" s="86" t="s">
        <v>83</v>
      </c>
      <c r="C61" s="87">
        <v>0.08</v>
      </c>
      <c r="D61" s="87" t="s">
        <v>83</v>
      </c>
      <c r="E61" s="656">
        <v>1.37</v>
      </c>
      <c r="F61" s="657"/>
      <c r="G61" s="658">
        <f t="shared" si="3"/>
        <v>1.37</v>
      </c>
      <c r="H61" s="657"/>
      <c r="I61" s="86">
        <v>0</v>
      </c>
      <c r="J61" s="87">
        <v>0</v>
      </c>
      <c r="K61" s="656">
        <v>0.71</v>
      </c>
      <c r="L61" s="657"/>
      <c r="M61" s="86">
        <v>0</v>
      </c>
      <c r="N61" s="109">
        <v>0.23</v>
      </c>
      <c r="O61" s="109">
        <v>0</v>
      </c>
      <c r="P61" s="214">
        <v>1.1200000000000001</v>
      </c>
    </row>
    <row r="62" spans="1:17" ht="15" customHeight="1">
      <c r="A62" s="49" t="s">
        <v>108</v>
      </c>
      <c r="B62" s="86" t="s">
        <v>83</v>
      </c>
      <c r="C62" s="87">
        <v>0.35</v>
      </c>
      <c r="D62" s="87" t="s">
        <v>83</v>
      </c>
      <c r="E62" s="656">
        <v>0.97</v>
      </c>
      <c r="F62" s="657"/>
      <c r="G62" s="658">
        <f t="shared" si="3"/>
        <v>0.97</v>
      </c>
      <c r="H62" s="657"/>
      <c r="I62" s="86">
        <v>0</v>
      </c>
      <c r="J62" s="87">
        <v>0</v>
      </c>
      <c r="K62" s="656">
        <v>2.09</v>
      </c>
      <c r="L62" s="657"/>
      <c r="M62" s="86">
        <v>0</v>
      </c>
      <c r="N62" s="109">
        <v>0.14000000000000001</v>
      </c>
      <c r="O62" s="109">
        <v>0</v>
      </c>
      <c r="P62" s="214">
        <v>1.1399999999999999</v>
      </c>
    </row>
    <row r="63" spans="1:17" ht="15" customHeight="1">
      <c r="A63" s="49" t="s">
        <v>109</v>
      </c>
      <c r="B63" s="86">
        <v>1.43</v>
      </c>
      <c r="C63" s="87">
        <v>31.51</v>
      </c>
      <c r="D63" s="87">
        <v>26.16</v>
      </c>
      <c r="E63" s="656">
        <v>350.7</v>
      </c>
      <c r="F63" s="657"/>
      <c r="G63" s="658">
        <f t="shared" ref="G63:G64" si="4">D63+E63</f>
        <v>376.86</v>
      </c>
      <c r="H63" s="657"/>
      <c r="I63" s="86">
        <v>1.59</v>
      </c>
      <c r="J63" s="87">
        <v>25.04</v>
      </c>
      <c r="K63" s="656">
        <v>390.86</v>
      </c>
      <c r="L63" s="657"/>
      <c r="M63" s="86">
        <v>1.18</v>
      </c>
      <c r="N63" s="109">
        <v>28.85</v>
      </c>
      <c r="O63" s="109">
        <v>0</v>
      </c>
      <c r="P63" s="214">
        <v>443.84</v>
      </c>
    </row>
    <row r="64" spans="1:17" ht="15" customHeight="1">
      <c r="A64" s="49" t="s">
        <v>110</v>
      </c>
      <c r="B64" s="86">
        <v>1.4</v>
      </c>
      <c r="C64" s="87">
        <v>158.31</v>
      </c>
      <c r="D64" s="87">
        <v>149.29</v>
      </c>
      <c r="E64" s="656">
        <v>1530.62</v>
      </c>
      <c r="F64" s="657"/>
      <c r="G64" s="658">
        <f t="shared" si="4"/>
        <v>1679.9099999999999</v>
      </c>
      <c r="H64" s="657"/>
      <c r="I64" s="86">
        <v>1.1499999999999999</v>
      </c>
      <c r="J64" s="87">
        <v>120.91</v>
      </c>
      <c r="K64" s="656">
        <v>1631.18</v>
      </c>
      <c r="L64" s="657"/>
      <c r="M64" s="86">
        <v>1.76</v>
      </c>
      <c r="N64" s="109">
        <v>84.67</v>
      </c>
      <c r="O64" s="109">
        <v>0</v>
      </c>
      <c r="P64" s="214">
        <v>1571.43</v>
      </c>
    </row>
    <row r="65" spans="1:18" ht="15" customHeight="1">
      <c r="A65" s="49" t="s">
        <v>122</v>
      </c>
      <c r="B65" s="86" t="s">
        <v>83</v>
      </c>
      <c r="C65" s="87" t="s">
        <v>83</v>
      </c>
      <c r="D65" s="87" t="s">
        <v>83</v>
      </c>
      <c r="E65" s="656">
        <v>0.18</v>
      </c>
      <c r="F65" s="657"/>
      <c r="G65" s="658">
        <f>E65</f>
        <v>0.18</v>
      </c>
      <c r="H65" s="657"/>
      <c r="I65" s="86" t="s">
        <v>83</v>
      </c>
      <c r="J65" s="87" t="s">
        <v>83</v>
      </c>
      <c r="K65" s="662" t="s">
        <v>83</v>
      </c>
      <c r="L65" s="663"/>
      <c r="M65" s="86" t="s">
        <v>83</v>
      </c>
      <c r="N65" s="109" t="s">
        <v>83</v>
      </c>
      <c r="O65" s="109" t="s">
        <v>83</v>
      </c>
      <c r="P65" s="217" t="s">
        <v>83</v>
      </c>
    </row>
    <row r="66" spans="1:18" ht="15" customHeight="1">
      <c r="A66" s="49" t="s">
        <v>111</v>
      </c>
      <c r="B66" s="86">
        <v>0.03</v>
      </c>
      <c r="C66" s="87">
        <v>0.19</v>
      </c>
      <c r="D66" s="87">
        <v>0.12</v>
      </c>
      <c r="E66" s="656">
        <v>6.75</v>
      </c>
      <c r="F66" s="657"/>
      <c r="G66" s="658">
        <f t="shared" ref="G66" si="5">D66+E66</f>
        <v>6.87</v>
      </c>
      <c r="H66" s="657"/>
      <c r="I66" s="86">
        <v>0.03</v>
      </c>
      <c r="J66" s="87">
        <v>0</v>
      </c>
      <c r="K66" s="656">
        <v>6.12</v>
      </c>
      <c r="L66" s="657"/>
      <c r="M66" s="86">
        <v>0.01</v>
      </c>
      <c r="N66" s="109">
        <v>0</v>
      </c>
      <c r="O66" s="109">
        <v>0</v>
      </c>
      <c r="P66" s="214">
        <v>11.79</v>
      </c>
    </row>
    <row r="67" spans="1:18" ht="15" customHeight="1">
      <c r="A67" s="49" t="s">
        <v>112</v>
      </c>
      <c r="B67" s="86" t="s">
        <v>83</v>
      </c>
      <c r="C67" s="87" t="s">
        <v>83</v>
      </c>
      <c r="D67" s="87" t="s">
        <v>83</v>
      </c>
      <c r="E67" s="656">
        <v>0.78</v>
      </c>
      <c r="F67" s="657"/>
      <c r="G67" s="658">
        <f>E67</f>
        <v>0.78</v>
      </c>
      <c r="H67" s="657"/>
      <c r="I67" s="86" t="s">
        <v>83</v>
      </c>
      <c r="J67" s="87" t="s">
        <v>83</v>
      </c>
      <c r="K67" s="662" t="s">
        <v>83</v>
      </c>
      <c r="L67" s="663"/>
      <c r="M67" s="86" t="s">
        <v>83</v>
      </c>
      <c r="N67" s="109" t="s">
        <v>83</v>
      </c>
      <c r="O67" s="109" t="s">
        <v>83</v>
      </c>
      <c r="P67" s="217" t="s">
        <v>83</v>
      </c>
    </row>
    <row r="68" spans="1:18" ht="15" customHeight="1">
      <c r="A68" s="49" t="s">
        <v>113</v>
      </c>
      <c r="B68" s="86">
        <v>0.91</v>
      </c>
      <c r="C68" s="87">
        <v>2.79</v>
      </c>
      <c r="D68" s="87">
        <v>1.23</v>
      </c>
      <c r="E68" s="656">
        <v>15.78</v>
      </c>
      <c r="F68" s="657"/>
      <c r="G68" s="658">
        <f t="shared" ref="G68" si="6">D68+E68</f>
        <v>17.009999999999998</v>
      </c>
      <c r="H68" s="657"/>
      <c r="I68" s="86">
        <v>0.01</v>
      </c>
      <c r="J68" s="87">
        <v>0</v>
      </c>
      <c r="K68" s="656">
        <v>1.47</v>
      </c>
      <c r="L68" s="657"/>
      <c r="M68" s="86">
        <v>0</v>
      </c>
      <c r="N68" s="109">
        <v>0</v>
      </c>
      <c r="O68" s="109">
        <v>0</v>
      </c>
      <c r="P68" s="214">
        <v>0.61</v>
      </c>
    </row>
    <row r="69" spans="1:18" ht="15" customHeight="1">
      <c r="A69" s="49" t="s">
        <v>114</v>
      </c>
      <c r="B69" s="86" t="s">
        <v>83</v>
      </c>
      <c r="C69" s="87">
        <v>0.28000000000000003</v>
      </c>
      <c r="D69" s="87" t="s">
        <v>83</v>
      </c>
      <c r="E69" s="659">
        <v>2.23</v>
      </c>
      <c r="F69" s="660"/>
      <c r="G69" s="661">
        <f>E69</f>
        <v>2.23</v>
      </c>
      <c r="H69" s="660"/>
      <c r="I69" s="234">
        <v>1.01</v>
      </c>
      <c r="J69" s="235">
        <v>0.97</v>
      </c>
      <c r="K69" s="659">
        <v>10.95</v>
      </c>
      <c r="L69" s="660"/>
      <c r="M69" s="86">
        <v>0.89</v>
      </c>
      <c r="N69" s="109">
        <v>1.6</v>
      </c>
      <c r="O69" s="109">
        <v>0</v>
      </c>
      <c r="P69" s="215">
        <v>12.379999999999999</v>
      </c>
    </row>
    <row r="70" spans="1:18" ht="15" customHeight="1">
      <c r="A70" s="48" t="s">
        <v>88</v>
      </c>
      <c r="B70" s="73">
        <f>SUM(B56:B69)</f>
        <v>4.1899999999999995</v>
      </c>
      <c r="C70" s="76">
        <f>SUM(C56:C69)</f>
        <v>307.73</v>
      </c>
      <c r="D70" s="76">
        <f>SUM(D56:D69)</f>
        <v>177.76</v>
      </c>
      <c r="E70" s="653">
        <f>SUM(E56:F69)</f>
        <v>3435.96</v>
      </c>
      <c r="F70" s="654"/>
      <c r="G70" s="655">
        <f>SUM(G56:H69)</f>
        <v>3613.72</v>
      </c>
      <c r="H70" s="654"/>
      <c r="I70" s="79">
        <f>SUM(I69,I56:I67)</f>
        <v>4.05</v>
      </c>
      <c r="J70" s="82">
        <f>SUM(J69,J56:J67)</f>
        <v>248.82999999999998</v>
      </c>
      <c r="K70" s="653">
        <f>SUM(K56:K67,K69)</f>
        <v>3562.9799999999996</v>
      </c>
      <c r="L70" s="654"/>
      <c r="M70" s="79">
        <f>SUM(M69,M56:M67)</f>
        <v>5.01</v>
      </c>
      <c r="N70" s="80">
        <f>SUM(N69,N56:N67)</f>
        <v>222.63</v>
      </c>
      <c r="O70" s="80">
        <f>SUM(O69,O56:O67)</f>
        <v>0</v>
      </c>
      <c r="P70" s="216">
        <f>SUM(P56:P67,P69)</f>
        <v>3382.2300000000005</v>
      </c>
    </row>
    <row r="71" spans="1:18" ht="15" customHeight="1">
      <c r="A71" s="48" t="s">
        <v>88</v>
      </c>
      <c r="B71" s="231"/>
      <c r="C71" s="83"/>
      <c r="D71" s="83"/>
      <c r="E71" s="107"/>
      <c r="F71" s="252"/>
      <c r="G71" s="228"/>
      <c r="H71" s="252"/>
      <c r="I71" s="79">
        <f>SUM(I56:I69)</f>
        <v>4.0599999999999996</v>
      </c>
      <c r="J71" s="82">
        <f>SUM(J56:J69)</f>
        <v>248.82999999999998</v>
      </c>
      <c r="K71" s="653">
        <f>SUM(K56:K69)</f>
        <v>3564.4499999999994</v>
      </c>
      <c r="L71" s="654"/>
      <c r="M71" s="79">
        <f t="shared" ref="M71:O71" si="7">SUM(M56:M69)</f>
        <v>5.0099999999999989</v>
      </c>
      <c r="N71" s="80">
        <f t="shared" si="7"/>
        <v>222.62999999999997</v>
      </c>
      <c r="O71" s="80">
        <f t="shared" si="7"/>
        <v>0</v>
      </c>
      <c r="P71" s="216">
        <f>SUM(P56:P69)</f>
        <v>3382.8400000000006</v>
      </c>
      <c r="R71" s="64"/>
    </row>
  </sheetData>
  <mergeCells count="67">
    <mergeCell ref="A1:B1"/>
    <mergeCell ref="A2:M2"/>
    <mergeCell ref="B4:D4"/>
    <mergeCell ref="E4:G4"/>
    <mergeCell ref="H4:J4"/>
    <mergeCell ref="K4:M4"/>
    <mergeCell ref="B20:D20"/>
    <mergeCell ref="E20:G20"/>
    <mergeCell ref="H20:J20"/>
    <mergeCell ref="K20:M20"/>
    <mergeCell ref="B36:D36"/>
    <mergeCell ref="E36:G36"/>
    <mergeCell ref="H36:J36"/>
    <mergeCell ref="K36:N36"/>
    <mergeCell ref="B54:F54"/>
    <mergeCell ref="G54:H54"/>
    <mergeCell ref="I54:L54"/>
    <mergeCell ref="M54:P54"/>
    <mergeCell ref="E55:F55"/>
    <mergeCell ref="G55:H55"/>
    <mergeCell ref="K55:L55"/>
    <mergeCell ref="E56:F56"/>
    <mergeCell ref="G56:H56"/>
    <mergeCell ref="K56:L56"/>
    <mergeCell ref="E57:F57"/>
    <mergeCell ref="G57:H57"/>
    <mergeCell ref="K57:L57"/>
    <mergeCell ref="E58:F58"/>
    <mergeCell ref="G58:H58"/>
    <mergeCell ref="K58:L58"/>
    <mergeCell ref="E59:F59"/>
    <mergeCell ref="G59:H59"/>
    <mergeCell ref="K59:L59"/>
    <mergeCell ref="E60:F60"/>
    <mergeCell ref="G60:H60"/>
    <mergeCell ref="K60:L60"/>
    <mergeCell ref="E61:F61"/>
    <mergeCell ref="G61:H61"/>
    <mergeCell ref="K61:L61"/>
    <mergeCell ref="E62:F62"/>
    <mergeCell ref="G62:H62"/>
    <mergeCell ref="K62:L62"/>
    <mergeCell ref="E63:F63"/>
    <mergeCell ref="G63:H63"/>
    <mergeCell ref="K63:L63"/>
    <mergeCell ref="E64:F64"/>
    <mergeCell ref="G64:H64"/>
    <mergeCell ref="K64:L64"/>
    <mergeCell ref="E65:F65"/>
    <mergeCell ref="G65:H65"/>
    <mergeCell ref="K65:L65"/>
    <mergeCell ref="E66:F66"/>
    <mergeCell ref="G66:H66"/>
    <mergeCell ref="K66:L66"/>
    <mergeCell ref="E67:F67"/>
    <mergeCell ref="G67:H67"/>
    <mergeCell ref="K67:L67"/>
    <mergeCell ref="E70:F70"/>
    <mergeCell ref="G70:H70"/>
    <mergeCell ref="K70:L70"/>
    <mergeCell ref="K71:L71"/>
    <mergeCell ref="E68:F68"/>
    <mergeCell ref="G68:H68"/>
    <mergeCell ref="K68:L68"/>
    <mergeCell ref="E69:F69"/>
    <mergeCell ref="G69:H69"/>
    <mergeCell ref="K69:L69"/>
  </mergeCells>
  <phoneticPr fontId="5"/>
  <printOptions horizontalCentered="1"/>
  <pageMargins left="3.937007874015748E-2" right="3.937007874015748E-2" top="0.35433070866141736" bottom="0.35433070866141736" header="0.31496062992125984" footer="0.31496062992125984"/>
  <pageSetup paperSize="1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60"/>
  <sheetViews>
    <sheetView topLeftCell="A34" zoomScaleNormal="100" workbookViewId="0">
      <pane xSplit="1" topLeftCell="B1" activePane="topRight" state="frozen"/>
      <selection activeCell="A2" sqref="A2"/>
      <selection pane="topRight" activeCell="K51" sqref="K51"/>
    </sheetView>
  </sheetViews>
  <sheetFormatPr defaultRowHeight="13.5"/>
  <cols>
    <col min="1" max="1" width="10.625" style="47" customWidth="1"/>
    <col min="2" max="2" width="5.625" style="47" customWidth="1"/>
    <col min="3" max="11" width="7" style="47" customWidth="1"/>
    <col min="12" max="25" width="7" style="1" customWidth="1"/>
    <col min="26" max="16384" width="9" style="1"/>
  </cols>
  <sheetData>
    <row r="1" spans="1:17" ht="18" customHeight="1">
      <c r="A1" s="678">
        <v>44761</v>
      </c>
      <c r="B1" s="678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7" ht="21.95" customHeight="1">
      <c r="A2" s="650" t="s">
        <v>871</v>
      </c>
      <c r="B2" s="650"/>
      <c r="C2" s="650"/>
      <c r="D2" s="650"/>
      <c r="E2" s="650"/>
      <c r="F2" s="650"/>
      <c r="G2" s="650"/>
      <c r="H2" s="650"/>
      <c r="I2" s="650"/>
      <c r="J2" s="650"/>
      <c r="K2" s="46"/>
      <c r="L2" s="46"/>
      <c r="M2" s="46"/>
    </row>
    <row r="3" spans="1:17" ht="15.95" customHeight="1">
      <c r="Q3" s="64"/>
    </row>
    <row r="4" spans="1:17" s="64" customFormat="1" ht="15" customHeight="1">
      <c r="A4" s="48"/>
      <c r="B4" s="48" t="s">
        <v>376</v>
      </c>
      <c r="C4" s="279"/>
      <c r="D4" s="279"/>
      <c r="E4" s="279"/>
      <c r="F4" s="279"/>
      <c r="G4" s="48" t="s">
        <v>409</v>
      </c>
      <c r="H4" s="279"/>
      <c r="I4" s="279"/>
      <c r="J4" s="279"/>
      <c r="K4" s="279"/>
      <c r="L4" s="48" t="s">
        <v>432</v>
      </c>
      <c r="M4" s="279"/>
      <c r="N4" s="279"/>
      <c r="O4" s="279"/>
      <c r="P4" s="279"/>
      <c r="Q4" s="49"/>
    </row>
    <row r="5" spans="1:17" s="64" customFormat="1" ht="20.25" customHeight="1">
      <c r="A5" s="51" t="s">
        <v>98</v>
      </c>
      <c r="B5" s="284" t="s">
        <v>99</v>
      </c>
      <c r="C5" s="285" t="s">
        <v>100</v>
      </c>
      <c r="D5" s="286" t="s">
        <v>330</v>
      </c>
      <c r="E5" s="291" t="s">
        <v>331</v>
      </c>
      <c r="F5" s="295" t="s">
        <v>336</v>
      </c>
      <c r="G5" s="284" t="s">
        <v>99</v>
      </c>
      <c r="H5" s="285" t="s">
        <v>100</v>
      </c>
      <c r="I5" s="286" t="s">
        <v>330</v>
      </c>
      <c r="J5" s="291" t="s">
        <v>331</v>
      </c>
      <c r="K5" s="295" t="s">
        <v>336</v>
      </c>
      <c r="L5" s="284" t="s">
        <v>99</v>
      </c>
      <c r="M5" s="285" t="s">
        <v>100</v>
      </c>
      <c r="N5" s="286" t="s">
        <v>330</v>
      </c>
      <c r="O5" s="291" t="s">
        <v>331</v>
      </c>
      <c r="P5" s="295" t="s">
        <v>336</v>
      </c>
      <c r="Q5" s="55"/>
    </row>
    <row r="6" spans="1:17" s="64" customFormat="1" ht="15" customHeight="1">
      <c r="A6" s="49" t="s">
        <v>102</v>
      </c>
      <c r="B6" s="86">
        <v>0.02</v>
      </c>
      <c r="C6" s="109">
        <v>0.01</v>
      </c>
      <c r="D6" s="109">
        <v>2.23</v>
      </c>
      <c r="E6" s="292">
        <v>6.1</v>
      </c>
      <c r="F6" s="254">
        <f t="shared" ref="F6:F14" si="0">SUM(D6:E6)</f>
        <v>8.33</v>
      </c>
      <c r="G6" s="86">
        <v>0.02</v>
      </c>
      <c r="H6" s="109">
        <v>0</v>
      </c>
      <c r="I6" s="109">
        <v>2.79</v>
      </c>
      <c r="J6" s="292">
        <v>2.13</v>
      </c>
      <c r="K6" s="318">
        <f t="shared" ref="K6:K14" si="1">SUM(I6:J6)</f>
        <v>4.92</v>
      </c>
      <c r="L6" s="86">
        <v>0</v>
      </c>
      <c r="M6" s="109">
        <v>0.27</v>
      </c>
      <c r="N6" s="109">
        <v>2.25</v>
      </c>
      <c r="O6" s="292">
        <v>2.2400000000000002</v>
      </c>
      <c r="P6" s="328">
        <f t="shared" ref="P6" si="2">N6+O6</f>
        <v>4.49</v>
      </c>
      <c r="Q6" s="331"/>
    </row>
    <row r="7" spans="1:17" s="64" customFormat="1" ht="15" customHeight="1">
      <c r="A7" s="49" t="s">
        <v>104</v>
      </c>
      <c r="B7" s="86">
        <v>0.3</v>
      </c>
      <c r="C7" s="109">
        <v>32.97</v>
      </c>
      <c r="D7" s="109">
        <v>17.71</v>
      </c>
      <c r="E7" s="283">
        <v>326.14</v>
      </c>
      <c r="F7" s="255">
        <f t="shared" si="0"/>
        <v>343.84999999999997</v>
      </c>
      <c r="G7" s="86">
        <v>0.78</v>
      </c>
      <c r="H7" s="109">
        <v>31.42</v>
      </c>
      <c r="I7" s="109">
        <v>14.23</v>
      </c>
      <c r="J7" s="283">
        <v>296.3</v>
      </c>
      <c r="K7" s="315">
        <f t="shared" si="1"/>
        <v>310.53000000000003</v>
      </c>
      <c r="L7" s="86">
        <v>0.52</v>
      </c>
      <c r="M7" s="109">
        <v>24.18</v>
      </c>
      <c r="N7" s="109">
        <v>20.53</v>
      </c>
      <c r="O7" s="283">
        <v>247.28</v>
      </c>
      <c r="P7" s="328">
        <f>N7+O7</f>
        <v>267.81</v>
      </c>
      <c r="Q7" s="331"/>
    </row>
    <row r="8" spans="1:17" s="64" customFormat="1" ht="15" customHeight="1">
      <c r="A8" s="49" t="s">
        <v>105</v>
      </c>
      <c r="B8" s="86">
        <v>0.56999999999999995</v>
      </c>
      <c r="C8" s="109">
        <v>58.19</v>
      </c>
      <c r="D8" s="109">
        <v>10.050000000000001</v>
      </c>
      <c r="E8" s="283">
        <v>923.19</v>
      </c>
      <c r="F8" s="255">
        <f t="shared" si="0"/>
        <v>933.24</v>
      </c>
      <c r="G8" s="86">
        <v>0.78</v>
      </c>
      <c r="H8" s="109">
        <v>84.43</v>
      </c>
      <c r="I8" s="109">
        <v>16.8</v>
      </c>
      <c r="J8" s="283">
        <v>1124.58</v>
      </c>
      <c r="K8" s="315">
        <f t="shared" si="1"/>
        <v>1141.3799999999999</v>
      </c>
      <c r="L8" s="86">
        <v>1.32</v>
      </c>
      <c r="M8" s="109">
        <v>82.76</v>
      </c>
      <c r="N8" s="109">
        <v>36.76</v>
      </c>
      <c r="O8" s="283">
        <v>1130.5999999999999</v>
      </c>
      <c r="P8" s="328">
        <f t="shared" ref="P8:P14" si="3">N8+O8</f>
        <v>1167.3599999999999</v>
      </c>
      <c r="Q8" s="331"/>
    </row>
    <row r="9" spans="1:17" s="64" customFormat="1" ht="15" customHeight="1">
      <c r="A9" s="49" t="s">
        <v>106</v>
      </c>
      <c r="B9" s="86">
        <v>0.04</v>
      </c>
      <c r="C9" s="109">
        <v>5.49</v>
      </c>
      <c r="D9" s="109">
        <v>0.1</v>
      </c>
      <c r="E9" s="283">
        <v>41.85</v>
      </c>
      <c r="F9" s="255">
        <f t="shared" si="0"/>
        <v>41.95</v>
      </c>
      <c r="G9" s="86">
        <v>0.05</v>
      </c>
      <c r="H9" s="109">
        <v>4.66</v>
      </c>
      <c r="I9" s="109">
        <v>0.94</v>
      </c>
      <c r="J9" s="283">
        <v>54.7</v>
      </c>
      <c r="K9" s="315">
        <f t="shared" si="1"/>
        <v>55.64</v>
      </c>
      <c r="L9" s="86">
        <v>0.09</v>
      </c>
      <c r="M9" s="109">
        <v>2.12</v>
      </c>
      <c r="N9" s="109">
        <v>2.96</v>
      </c>
      <c r="O9" s="283">
        <v>31.84</v>
      </c>
      <c r="P9" s="328">
        <f t="shared" si="3"/>
        <v>34.799999999999997</v>
      </c>
      <c r="Q9" s="331"/>
    </row>
    <row r="10" spans="1:17" s="64" customFormat="1" ht="15" customHeight="1">
      <c r="A10" s="49" t="s">
        <v>107</v>
      </c>
      <c r="B10" s="86">
        <v>0.05</v>
      </c>
      <c r="C10" s="109">
        <v>14.31</v>
      </c>
      <c r="D10" s="109">
        <v>0</v>
      </c>
      <c r="E10" s="283">
        <v>40.14</v>
      </c>
      <c r="F10" s="255">
        <f t="shared" si="0"/>
        <v>40.14</v>
      </c>
      <c r="G10" s="86">
        <v>0.12</v>
      </c>
      <c r="H10" s="109">
        <v>8.4</v>
      </c>
      <c r="I10" s="109">
        <v>0.05</v>
      </c>
      <c r="J10" s="283">
        <v>44.92</v>
      </c>
      <c r="K10" s="315">
        <f t="shared" si="1"/>
        <v>44.97</v>
      </c>
      <c r="L10" s="86">
        <v>0.03</v>
      </c>
      <c r="M10" s="109">
        <v>7.62</v>
      </c>
      <c r="N10" s="109">
        <v>0.04</v>
      </c>
      <c r="O10" s="283">
        <v>33.07</v>
      </c>
      <c r="P10" s="328">
        <f t="shared" si="3"/>
        <v>33.11</v>
      </c>
      <c r="Q10" s="331"/>
    </row>
    <row r="11" spans="1:17" s="64" customFormat="1" ht="15" customHeight="1">
      <c r="A11" s="49" t="s">
        <v>121</v>
      </c>
      <c r="B11" s="86">
        <v>0</v>
      </c>
      <c r="C11" s="109">
        <v>0.22</v>
      </c>
      <c r="D11" s="109">
        <v>0.32</v>
      </c>
      <c r="E11" s="283">
        <v>0.73</v>
      </c>
      <c r="F11" s="255">
        <f t="shared" si="0"/>
        <v>1.05</v>
      </c>
      <c r="G11" s="86">
        <v>0</v>
      </c>
      <c r="H11" s="109">
        <v>0.1</v>
      </c>
      <c r="I11" s="109">
        <v>7.0000000000000007E-2</v>
      </c>
      <c r="J11" s="283">
        <v>1.05</v>
      </c>
      <c r="K11" s="315">
        <f t="shared" si="1"/>
        <v>1.1200000000000001</v>
      </c>
      <c r="L11" s="86">
        <v>0</v>
      </c>
      <c r="M11" s="109">
        <v>0</v>
      </c>
      <c r="N11" s="109">
        <v>2.99</v>
      </c>
      <c r="O11" s="283">
        <v>1.45</v>
      </c>
      <c r="P11" s="328">
        <f t="shared" si="3"/>
        <v>4.4400000000000004</v>
      </c>
      <c r="Q11" s="331"/>
    </row>
    <row r="12" spans="1:17" s="64" customFormat="1" ht="15" customHeight="1">
      <c r="A12" s="49" t="s">
        <v>410</v>
      </c>
      <c r="B12" s="86">
        <v>0</v>
      </c>
      <c r="C12" s="109">
        <v>0.09</v>
      </c>
      <c r="D12" s="109">
        <v>0.27</v>
      </c>
      <c r="E12" s="283">
        <v>0.71</v>
      </c>
      <c r="F12" s="255">
        <f t="shared" si="0"/>
        <v>0.98</v>
      </c>
      <c r="G12" s="86">
        <v>0.03</v>
      </c>
      <c r="H12" s="109">
        <v>0.43</v>
      </c>
      <c r="I12" s="109">
        <v>0.02</v>
      </c>
      <c r="J12" s="283">
        <v>0.51</v>
      </c>
      <c r="K12" s="315">
        <f t="shared" si="1"/>
        <v>0.53</v>
      </c>
      <c r="L12" s="86">
        <v>0</v>
      </c>
      <c r="M12" s="109">
        <v>0.33</v>
      </c>
      <c r="N12" s="109">
        <v>7.0000000000000007E-2</v>
      </c>
      <c r="O12" s="283">
        <v>1.93</v>
      </c>
      <c r="P12" s="328">
        <f t="shared" si="3"/>
        <v>2</v>
      </c>
      <c r="Q12" s="331"/>
    </row>
    <row r="13" spans="1:17" s="64" customFormat="1" ht="15" customHeight="1">
      <c r="A13" s="49" t="s">
        <v>109</v>
      </c>
      <c r="B13" s="86">
        <v>1.66</v>
      </c>
      <c r="C13" s="109">
        <v>47.6</v>
      </c>
      <c r="D13" s="109">
        <v>108.77</v>
      </c>
      <c r="E13" s="283">
        <v>445.47</v>
      </c>
      <c r="F13" s="255">
        <f t="shared" si="0"/>
        <v>554.24</v>
      </c>
      <c r="G13" s="86">
        <v>4.3499999999999996</v>
      </c>
      <c r="H13" s="109">
        <v>68.08</v>
      </c>
      <c r="I13" s="109">
        <v>167.83</v>
      </c>
      <c r="J13" s="283">
        <v>511.63</v>
      </c>
      <c r="K13" s="315">
        <f t="shared" si="1"/>
        <v>679.46</v>
      </c>
      <c r="L13" s="86">
        <v>3.46</v>
      </c>
      <c r="M13" s="109">
        <v>79.819999999999993</v>
      </c>
      <c r="N13" s="109">
        <v>259.67</v>
      </c>
      <c r="O13" s="283">
        <v>623.15</v>
      </c>
      <c r="P13" s="328">
        <f t="shared" si="3"/>
        <v>882.81999999999994</v>
      </c>
      <c r="Q13" s="331"/>
    </row>
    <row r="14" spans="1:17" s="64" customFormat="1" ht="15" customHeight="1">
      <c r="A14" s="49" t="s">
        <v>110</v>
      </c>
      <c r="B14" s="86">
        <v>2.66</v>
      </c>
      <c r="C14" s="109">
        <v>71.14</v>
      </c>
      <c r="D14" s="109">
        <v>338.66</v>
      </c>
      <c r="E14" s="283">
        <v>1367.74</v>
      </c>
      <c r="F14" s="255">
        <f t="shared" si="0"/>
        <v>1706.4</v>
      </c>
      <c r="G14" s="86">
        <v>2.79</v>
      </c>
      <c r="H14" s="109">
        <v>85.87</v>
      </c>
      <c r="I14" s="109">
        <v>479.06</v>
      </c>
      <c r="J14" s="283">
        <v>1201.97</v>
      </c>
      <c r="K14" s="315">
        <f t="shared" si="1"/>
        <v>1681.03</v>
      </c>
      <c r="L14" s="86">
        <v>5.16</v>
      </c>
      <c r="M14" s="109">
        <v>75.86</v>
      </c>
      <c r="N14" s="109">
        <v>509.99</v>
      </c>
      <c r="O14" s="283">
        <v>1091.9100000000001</v>
      </c>
      <c r="P14" s="328">
        <f t="shared" si="3"/>
        <v>1601.9</v>
      </c>
      <c r="Q14" s="331"/>
    </row>
    <row r="15" spans="1:17" s="64" customFormat="1" ht="15" customHeight="1">
      <c r="A15" s="49" t="s">
        <v>122</v>
      </c>
      <c r="B15" s="86" t="s">
        <v>83</v>
      </c>
      <c r="C15" s="109" t="s">
        <v>83</v>
      </c>
      <c r="D15" s="109" t="s">
        <v>83</v>
      </c>
      <c r="E15" s="256" t="s">
        <v>83</v>
      </c>
      <c r="F15" s="256" t="s">
        <v>83</v>
      </c>
      <c r="G15" s="86"/>
      <c r="H15" s="109"/>
      <c r="I15" s="109"/>
      <c r="J15" s="317"/>
      <c r="K15" s="317" t="s">
        <v>83</v>
      </c>
      <c r="L15" s="86"/>
      <c r="M15" s="109"/>
      <c r="N15" s="109"/>
      <c r="O15" s="329"/>
      <c r="P15" s="329" t="s">
        <v>83</v>
      </c>
      <c r="Q15" s="332"/>
    </row>
    <row r="16" spans="1:17" s="64" customFormat="1" ht="15" customHeight="1">
      <c r="A16" s="49" t="s">
        <v>111</v>
      </c>
      <c r="B16" s="86">
        <v>0</v>
      </c>
      <c r="C16" s="109">
        <v>0.26</v>
      </c>
      <c r="D16" s="109">
        <v>2.27</v>
      </c>
      <c r="E16" s="283">
        <v>10.119999999999999</v>
      </c>
      <c r="F16" s="255">
        <f>SUM(D16:E16)</f>
        <v>12.389999999999999</v>
      </c>
      <c r="G16" s="86">
        <v>0</v>
      </c>
      <c r="H16" s="109">
        <v>0</v>
      </c>
      <c r="I16" s="109">
        <v>4.24</v>
      </c>
      <c r="J16" s="283">
        <v>5.81</v>
      </c>
      <c r="K16" s="315">
        <f>SUM(I16:J16)</f>
        <v>10.050000000000001</v>
      </c>
      <c r="L16" s="86">
        <v>0</v>
      </c>
      <c r="M16" s="109">
        <v>0</v>
      </c>
      <c r="N16" s="109">
        <v>3.16</v>
      </c>
      <c r="O16" s="283">
        <v>5.3</v>
      </c>
      <c r="P16" s="328">
        <f>N16+O16</f>
        <v>8.4600000000000009</v>
      </c>
      <c r="Q16" s="331"/>
    </row>
    <row r="17" spans="1:18" s="64" customFormat="1" ht="15" customHeight="1">
      <c r="A17" s="49" t="s">
        <v>112</v>
      </c>
      <c r="B17" s="86" t="s">
        <v>83</v>
      </c>
      <c r="C17" s="109" t="s">
        <v>83</v>
      </c>
      <c r="D17" s="109" t="s">
        <v>83</v>
      </c>
      <c r="E17" s="256" t="s">
        <v>83</v>
      </c>
      <c r="F17" s="256" t="s">
        <v>83</v>
      </c>
      <c r="G17" s="86"/>
      <c r="H17" s="109"/>
      <c r="I17" s="109"/>
      <c r="J17" s="317"/>
      <c r="K17" s="317" t="s">
        <v>83</v>
      </c>
      <c r="L17" s="86"/>
      <c r="M17" s="109"/>
      <c r="N17" s="109"/>
      <c r="O17" s="329"/>
      <c r="P17" s="329" t="s">
        <v>83</v>
      </c>
      <c r="Q17" s="332"/>
    </row>
    <row r="18" spans="1:18" s="64" customFormat="1" ht="15" customHeight="1">
      <c r="A18" s="49" t="s">
        <v>113</v>
      </c>
      <c r="B18" s="86" t="s">
        <v>83</v>
      </c>
      <c r="C18" s="109" t="s">
        <v>83</v>
      </c>
      <c r="D18" s="109" t="s">
        <v>83</v>
      </c>
      <c r="E18" s="256" t="s">
        <v>83</v>
      </c>
      <c r="F18" s="256" t="s">
        <v>83</v>
      </c>
      <c r="G18" s="86"/>
      <c r="H18" s="109"/>
      <c r="I18" s="109"/>
      <c r="J18" s="317"/>
      <c r="K18" s="317" t="s">
        <v>83</v>
      </c>
      <c r="L18" s="86"/>
      <c r="M18" s="109"/>
      <c r="N18" s="109"/>
      <c r="O18" s="328"/>
      <c r="P18" s="329" t="s">
        <v>83</v>
      </c>
      <c r="Q18" s="332"/>
    </row>
    <row r="19" spans="1:18" s="64" customFormat="1" ht="15" customHeight="1">
      <c r="A19" s="49" t="s">
        <v>114</v>
      </c>
      <c r="B19" s="234">
        <v>0.65</v>
      </c>
      <c r="C19" s="289">
        <v>1.64</v>
      </c>
      <c r="D19" s="289">
        <v>1.54</v>
      </c>
      <c r="E19" s="290">
        <v>12.610000000000001</v>
      </c>
      <c r="F19" s="253">
        <f>SUM(D19:E19)</f>
        <v>14.150000000000002</v>
      </c>
      <c r="G19" s="234">
        <v>0.16</v>
      </c>
      <c r="H19" s="289">
        <v>0.51</v>
      </c>
      <c r="I19" s="289">
        <v>4.3600000000000003</v>
      </c>
      <c r="J19" s="290">
        <v>5.72</v>
      </c>
      <c r="K19" s="316">
        <f>SUM(I19:J19)</f>
        <v>10.08</v>
      </c>
      <c r="L19" s="234">
        <v>0.62</v>
      </c>
      <c r="M19" s="289">
        <v>0.41000000000000003</v>
      </c>
      <c r="N19" s="289">
        <v>1.3599999999999999</v>
      </c>
      <c r="O19" s="290">
        <v>5.4499999999999993</v>
      </c>
      <c r="P19" s="328">
        <f t="shared" ref="P19" si="4">N19+O19</f>
        <v>6.8099999999999987</v>
      </c>
      <c r="Q19" s="331"/>
    </row>
    <row r="20" spans="1:18" s="64" customFormat="1" ht="15" customHeight="1">
      <c r="A20" s="48" t="s">
        <v>88</v>
      </c>
      <c r="B20" s="287">
        <f>SUM(B19,B6:B17)</f>
        <v>5.95</v>
      </c>
      <c r="C20" s="288">
        <f>SUM(C19,C6:C17)</f>
        <v>231.92000000000002</v>
      </c>
      <c r="D20" s="288">
        <f>SUM(D19,D6:D17)</f>
        <v>481.92</v>
      </c>
      <c r="E20" s="251">
        <f>SUM(E19,E6:E17)</f>
        <v>3174.8</v>
      </c>
      <c r="F20" s="251">
        <f>SUM(D20:E20)</f>
        <v>3656.7200000000003</v>
      </c>
      <c r="G20" s="287">
        <f>SUM(G19,G6:G17)</f>
        <v>9.08</v>
      </c>
      <c r="H20" s="288">
        <f>SUM(H19,H6:H17)</f>
        <v>283.90000000000003</v>
      </c>
      <c r="I20" s="288">
        <f>SUM(I19,I6:I17)</f>
        <v>690.3900000000001</v>
      </c>
      <c r="J20" s="314">
        <f>SUM(J19,J6:J17)</f>
        <v>3249.32</v>
      </c>
      <c r="K20" s="314">
        <f>SUM(I20:J20)</f>
        <v>3939.71</v>
      </c>
      <c r="L20" s="287">
        <f>SUM(L6:L17,L19)</f>
        <v>11.2</v>
      </c>
      <c r="M20" s="288">
        <f>SUM(M6:M17,M19)</f>
        <v>273.37000000000006</v>
      </c>
      <c r="N20" s="288">
        <f t="shared" ref="N20:O20" si="5">SUM(N6:N17,N19)</f>
        <v>839.78</v>
      </c>
      <c r="O20" s="330">
        <f t="shared" si="5"/>
        <v>3174.2200000000003</v>
      </c>
      <c r="P20" s="330">
        <f>SUM(N20:O20)</f>
        <v>4014</v>
      </c>
      <c r="Q20" s="331"/>
    </row>
    <row r="21" spans="1:18" s="236" customFormat="1" ht="15" customHeight="1">
      <c r="A21" s="48" t="s">
        <v>88</v>
      </c>
      <c r="B21" s="287">
        <f>SUM(B6:B19)</f>
        <v>5.95</v>
      </c>
      <c r="C21" s="288">
        <f>SUM(C6:C19)</f>
        <v>231.91999999999996</v>
      </c>
      <c r="D21" s="288">
        <f t="shared" ref="D21:E21" si="6">SUM(D6:D19)</f>
        <v>481.92</v>
      </c>
      <c r="E21" s="251">
        <f t="shared" si="6"/>
        <v>3174.8</v>
      </c>
      <c r="F21" s="251">
        <f>SUM(D21:E21)</f>
        <v>3656.7200000000003</v>
      </c>
      <c r="G21" s="287">
        <f>SUM(G6:G19)</f>
        <v>9.08</v>
      </c>
      <c r="H21" s="288">
        <f>SUM(H6:H19)</f>
        <v>283.89999999999998</v>
      </c>
      <c r="I21" s="288">
        <f t="shared" ref="I21" si="7">SUM(I6:I19)</f>
        <v>690.39</v>
      </c>
      <c r="J21" s="314">
        <f>SUM(J6:J19)</f>
        <v>3249.3199999999997</v>
      </c>
      <c r="K21" s="314">
        <f>SUM(I21:J21)</f>
        <v>3939.7099999999996</v>
      </c>
      <c r="L21" s="287">
        <f>SUM(L6:L19)</f>
        <v>11.2</v>
      </c>
      <c r="M21" s="288">
        <f>SUM(M6:M19)</f>
        <v>273.37000000000006</v>
      </c>
      <c r="N21" s="288">
        <f t="shared" ref="N21:O21" si="8">SUM(N6:N19)</f>
        <v>839.78</v>
      </c>
      <c r="O21" s="330">
        <f t="shared" si="8"/>
        <v>3174.2200000000003</v>
      </c>
      <c r="P21" s="330">
        <f>SUM(N21:O21)</f>
        <v>4014</v>
      </c>
      <c r="Q21" s="331"/>
    </row>
    <row r="22" spans="1:18" s="236" customFormat="1" ht="15" customHeight="1">
      <c r="A22" s="227"/>
      <c r="B22" s="282"/>
      <c r="C22" s="282"/>
      <c r="D22" s="282"/>
      <c r="E22" s="93"/>
      <c r="F22" s="294"/>
      <c r="G22" s="282"/>
      <c r="H22" s="282"/>
      <c r="I22" s="282"/>
      <c r="J22" s="93"/>
      <c r="K22" s="93"/>
      <c r="L22" s="257"/>
      <c r="M22" s="282"/>
      <c r="N22" s="282"/>
      <c r="O22" s="282"/>
      <c r="P22" s="93"/>
      <c r="Q22" s="93"/>
      <c r="R22" s="257"/>
    </row>
    <row r="23" spans="1:18" s="64" customFormat="1" ht="15" customHeight="1">
      <c r="A23" s="48"/>
      <c r="B23" s="48" t="s">
        <v>521</v>
      </c>
      <c r="C23" s="279"/>
      <c r="D23" s="279"/>
      <c r="E23" s="279"/>
      <c r="F23" s="279"/>
      <c r="G23" s="48" t="s">
        <v>582</v>
      </c>
      <c r="H23" s="279"/>
      <c r="I23" s="279"/>
      <c r="J23" s="279"/>
      <c r="K23" s="279"/>
      <c r="L23" s="48" t="s">
        <v>607</v>
      </c>
      <c r="M23" s="279"/>
      <c r="N23" s="279"/>
      <c r="O23" s="279"/>
      <c r="P23" s="371"/>
      <c r="Q23" s="49"/>
    </row>
    <row r="24" spans="1:18" s="64" customFormat="1" ht="20.25" customHeight="1">
      <c r="A24" s="51" t="s">
        <v>98</v>
      </c>
      <c r="B24" s="284" t="s">
        <v>99</v>
      </c>
      <c r="C24" s="285" t="s">
        <v>100</v>
      </c>
      <c r="D24" s="286" t="s">
        <v>330</v>
      </c>
      <c r="E24" s="291" t="s">
        <v>331</v>
      </c>
      <c r="F24" s="295" t="s">
        <v>336</v>
      </c>
      <c r="G24" s="284" t="s">
        <v>99</v>
      </c>
      <c r="H24" s="285" t="s">
        <v>100</v>
      </c>
      <c r="I24" s="286" t="s">
        <v>330</v>
      </c>
      <c r="J24" s="291" t="s">
        <v>331</v>
      </c>
      <c r="K24" s="295" t="s">
        <v>336</v>
      </c>
      <c r="L24" s="284" t="s">
        <v>99</v>
      </c>
      <c r="M24" s="285" t="s">
        <v>100</v>
      </c>
      <c r="N24" s="286" t="s">
        <v>330</v>
      </c>
      <c r="O24" s="291" t="s">
        <v>331</v>
      </c>
      <c r="P24" s="372" t="s">
        <v>336</v>
      </c>
      <c r="Q24" s="55"/>
    </row>
    <row r="25" spans="1:18" s="64" customFormat="1" ht="15" customHeight="1">
      <c r="A25" s="49" t="s">
        <v>102</v>
      </c>
      <c r="B25" s="86">
        <v>0.01</v>
      </c>
      <c r="C25" s="109">
        <v>0.43</v>
      </c>
      <c r="D25" s="109">
        <v>3.54</v>
      </c>
      <c r="E25" s="292">
        <v>2.08</v>
      </c>
      <c r="F25" s="338">
        <f>SUM(D25:E25)</f>
        <v>5.62</v>
      </c>
      <c r="G25" s="86">
        <v>0.16</v>
      </c>
      <c r="H25" s="109">
        <v>0</v>
      </c>
      <c r="I25" s="109">
        <v>2.42</v>
      </c>
      <c r="J25" s="292">
        <v>2.91</v>
      </c>
      <c r="K25" s="366">
        <f>SUM(I25:J25)</f>
        <v>5.33</v>
      </c>
      <c r="L25" s="86">
        <v>0.06</v>
      </c>
      <c r="M25" s="109">
        <v>0</v>
      </c>
      <c r="N25" s="109">
        <v>3.58</v>
      </c>
      <c r="O25" s="292">
        <v>2.14</v>
      </c>
      <c r="P25" s="230">
        <f>SUM(N25:O25)</f>
        <v>5.7200000000000006</v>
      </c>
      <c r="Q25" s="331"/>
    </row>
    <row r="26" spans="1:18" s="64" customFormat="1" ht="15" customHeight="1">
      <c r="A26" s="49" t="s">
        <v>104</v>
      </c>
      <c r="B26" s="86">
        <v>3.94</v>
      </c>
      <c r="C26" s="109">
        <v>22.76</v>
      </c>
      <c r="D26" s="109">
        <v>22.69</v>
      </c>
      <c r="E26" s="283">
        <v>197.7</v>
      </c>
      <c r="F26" s="335">
        <f t="shared" ref="F26:F33" si="9">SUM(D26:E26)</f>
        <v>220.39</v>
      </c>
      <c r="G26" s="86">
        <v>0.4</v>
      </c>
      <c r="H26" s="109">
        <v>24.28</v>
      </c>
      <c r="I26" s="109">
        <v>17.88</v>
      </c>
      <c r="J26" s="283">
        <v>190.66</v>
      </c>
      <c r="K26" s="367">
        <f t="shared" ref="K26:K33" si="10">SUM(I26:J26)</f>
        <v>208.54</v>
      </c>
      <c r="L26" s="86">
        <v>0.37</v>
      </c>
      <c r="M26" s="109">
        <v>25.82</v>
      </c>
      <c r="N26" s="109">
        <v>18.38</v>
      </c>
      <c r="O26" s="283">
        <v>200.35</v>
      </c>
      <c r="P26" s="214">
        <f t="shared" ref="P26:P33" si="11">SUM(N26:O26)</f>
        <v>218.73</v>
      </c>
      <c r="Q26" s="331"/>
    </row>
    <row r="27" spans="1:18" s="64" customFormat="1" ht="15" customHeight="1">
      <c r="A27" s="49" t="s">
        <v>105</v>
      </c>
      <c r="B27" s="86">
        <v>1.45</v>
      </c>
      <c r="C27" s="109">
        <v>78.41</v>
      </c>
      <c r="D27" s="109">
        <v>25.82</v>
      </c>
      <c r="E27" s="283">
        <v>1171.33</v>
      </c>
      <c r="F27" s="335">
        <f t="shared" si="9"/>
        <v>1197.1499999999999</v>
      </c>
      <c r="G27" s="86">
        <v>0.91</v>
      </c>
      <c r="H27" s="109">
        <v>82</v>
      </c>
      <c r="I27" s="109">
        <v>35.85</v>
      </c>
      <c r="J27" s="283">
        <v>1163.3499999999999</v>
      </c>
      <c r="K27" s="367">
        <f t="shared" si="10"/>
        <v>1199.1999999999998</v>
      </c>
      <c r="L27" s="86">
        <v>0.42</v>
      </c>
      <c r="M27" s="109">
        <v>106.69</v>
      </c>
      <c r="N27" s="109">
        <v>31.84</v>
      </c>
      <c r="O27" s="283">
        <v>1008.54</v>
      </c>
      <c r="P27" s="214">
        <f>SUM(N27:O27)</f>
        <v>1040.3799999999999</v>
      </c>
      <c r="Q27" s="331"/>
    </row>
    <row r="28" spans="1:18" s="64" customFormat="1" ht="15" customHeight="1">
      <c r="A28" s="49" t="s">
        <v>106</v>
      </c>
      <c r="B28" s="86">
        <v>0.23</v>
      </c>
      <c r="C28" s="109">
        <v>4.43</v>
      </c>
      <c r="D28" s="109">
        <v>4.68</v>
      </c>
      <c r="E28" s="283">
        <v>31.81</v>
      </c>
      <c r="F28" s="335">
        <f t="shared" si="9"/>
        <v>36.489999999999995</v>
      </c>
      <c r="G28" s="86">
        <v>0.04</v>
      </c>
      <c r="H28" s="109">
        <v>5.7</v>
      </c>
      <c r="I28" s="109">
        <v>5</v>
      </c>
      <c r="J28" s="283">
        <v>30.46</v>
      </c>
      <c r="K28" s="367">
        <f t="shared" si="10"/>
        <v>35.46</v>
      </c>
      <c r="L28" s="86">
        <v>0.03</v>
      </c>
      <c r="M28" s="109">
        <v>5.2</v>
      </c>
      <c r="N28" s="109">
        <v>3.59</v>
      </c>
      <c r="O28" s="283">
        <v>27.07</v>
      </c>
      <c r="P28" s="214">
        <f t="shared" si="11"/>
        <v>30.66</v>
      </c>
      <c r="Q28" s="331"/>
    </row>
    <row r="29" spans="1:18" s="64" customFormat="1" ht="15" customHeight="1">
      <c r="A29" s="49" t="s">
        <v>107</v>
      </c>
      <c r="B29" s="86">
        <v>0.09</v>
      </c>
      <c r="C29" s="109">
        <v>4.68</v>
      </c>
      <c r="D29" s="109">
        <v>0</v>
      </c>
      <c r="E29" s="283">
        <v>32.47</v>
      </c>
      <c r="F29" s="335">
        <f t="shared" si="9"/>
        <v>32.47</v>
      </c>
      <c r="G29" s="86">
        <v>0.01</v>
      </c>
      <c r="H29" s="109">
        <v>6.85</v>
      </c>
      <c r="I29" s="109">
        <v>0</v>
      </c>
      <c r="J29" s="283">
        <v>27.68</v>
      </c>
      <c r="K29" s="367">
        <f t="shared" si="10"/>
        <v>27.68</v>
      </c>
      <c r="L29" s="86">
        <v>0.06</v>
      </c>
      <c r="M29" s="109">
        <v>5.9</v>
      </c>
      <c r="N29" s="109">
        <v>0</v>
      </c>
      <c r="O29" s="283">
        <v>18.71</v>
      </c>
      <c r="P29" s="214">
        <f t="shared" si="11"/>
        <v>18.71</v>
      </c>
      <c r="Q29" s="331"/>
    </row>
    <row r="30" spans="1:18" s="64" customFormat="1" ht="15" customHeight="1">
      <c r="A30" s="49" t="s">
        <v>121</v>
      </c>
      <c r="B30" s="86">
        <v>0</v>
      </c>
      <c r="C30" s="109">
        <v>0</v>
      </c>
      <c r="D30" s="109">
        <v>4.24</v>
      </c>
      <c r="E30" s="283">
        <v>0</v>
      </c>
      <c r="F30" s="335">
        <f t="shared" si="9"/>
        <v>4.24</v>
      </c>
      <c r="G30" s="86">
        <v>0</v>
      </c>
      <c r="H30" s="109">
        <v>0</v>
      </c>
      <c r="I30" s="109">
        <v>3.89</v>
      </c>
      <c r="J30" s="283">
        <v>2.79</v>
      </c>
      <c r="K30" s="367">
        <f t="shared" si="10"/>
        <v>6.68</v>
      </c>
      <c r="L30" s="86">
        <v>0</v>
      </c>
      <c r="M30" s="109">
        <v>0</v>
      </c>
      <c r="N30" s="109">
        <v>2.2599999999999998</v>
      </c>
      <c r="O30" s="283">
        <v>3.81</v>
      </c>
      <c r="P30" s="214">
        <f t="shared" si="11"/>
        <v>6.07</v>
      </c>
      <c r="Q30" s="331"/>
    </row>
    <row r="31" spans="1:18" s="64" customFormat="1" ht="15" customHeight="1">
      <c r="A31" s="49" t="s">
        <v>108</v>
      </c>
      <c r="B31" s="86">
        <v>1.01</v>
      </c>
      <c r="C31" s="109">
        <v>0.56000000000000005</v>
      </c>
      <c r="D31" s="109">
        <v>0.34</v>
      </c>
      <c r="E31" s="283">
        <v>2.5</v>
      </c>
      <c r="F31" s="335">
        <f t="shared" si="9"/>
        <v>2.84</v>
      </c>
      <c r="G31" s="86">
        <v>0.85</v>
      </c>
      <c r="H31" s="109">
        <v>1.21</v>
      </c>
      <c r="I31" s="109">
        <v>0.86</v>
      </c>
      <c r="J31" s="283">
        <v>2.62</v>
      </c>
      <c r="K31" s="367">
        <f t="shared" si="10"/>
        <v>3.48</v>
      </c>
      <c r="L31" s="86">
        <v>0</v>
      </c>
      <c r="M31" s="109">
        <v>0.05</v>
      </c>
      <c r="N31" s="109">
        <v>1.35</v>
      </c>
      <c r="O31" s="283">
        <v>3.89</v>
      </c>
      <c r="P31" s="214">
        <f t="shared" si="11"/>
        <v>5.24</v>
      </c>
      <c r="Q31" s="331"/>
    </row>
    <row r="32" spans="1:18" s="64" customFormat="1" ht="15" customHeight="1">
      <c r="A32" s="49" t="s">
        <v>109</v>
      </c>
      <c r="B32" s="86">
        <v>3.35</v>
      </c>
      <c r="C32" s="109">
        <v>67.239999999999995</v>
      </c>
      <c r="D32" s="109">
        <v>350.13</v>
      </c>
      <c r="E32" s="283">
        <v>788.6</v>
      </c>
      <c r="F32" s="335">
        <f t="shared" si="9"/>
        <v>1138.73</v>
      </c>
      <c r="G32" s="86">
        <v>2.29</v>
      </c>
      <c r="H32" s="109">
        <v>56.24</v>
      </c>
      <c r="I32" s="109">
        <v>437.12</v>
      </c>
      <c r="J32" s="283">
        <v>728.76</v>
      </c>
      <c r="K32" s="367">
        <f t="shared" si="10"/>
        <v>1165.8800000000001</v>
      </c>
      <c r="L32" s="86">
        <v>1.66</v>
      </c>
      <c r="M32" s="109">
        <v>26.77</v>
      </c>
      <c r="N32" s="109">
        <v>421.8</v>
      </c>
      <c r="O32" s="283">
        <v>782.86</v>
      </c>
      <c r="P32" s="214">
        <f t="shared" si="11"/>
        <v>1204.6600000000001</v>
      </c>
      <c r="Q32" s="331"/>
    </row>
    <row r="33" spans="1:18" s="64" customFormat="1" ht="15" customHeight="1">
      <c r="A33" s="49" t="s">
        <v>110</v>
      </c>
      <c r="B33" s="86">
        <v>7.41</v>
      </c>
      <c r="C33" s="109">
        <v>44.64</v>
      </c>
      <c r="D33" s="109">
        <v>543.42999999999995</v>
      </c>
      <c r="E33" s="283">
        <v>1072.3599999999999</v>
      </c>
      <c r="F33" s="335">
        <f t="shared" si="9"/>
        <v>1615.79</v>
      </c>
      <c r="G33" s="86">
        <v>3.37</v>
      </c>
      <c r="H33" s="109">
        <v>32.76</v>
      </c>
      <c r="I33" s="109">
        <v>592.75</v>
      </c>
      <c r="J33" s="283">
        <v>961.28</v>
      </c>
      <c r="K33" s="367">
        <f t="shared" si="10"/>
        <v>1554.03</v>
      </c>
      <c r="L33" s="86">
        <v>2.84</v>
      </c>
      <c r="M33" s="109">
        <v>15.65</v>
      </c>
      <c r="N33" s="109">
        <v>543.16999999999996</v>
      </c>
      <c r="O33" s="283">
        <v>993.75</v>
      </c>
      <c r="P33" s="214">
        <f t="shared" si="11"/>
        <v>1536.92</v>
      </c>
      <c r="Q33" s="331"/>
    </row>
    <row r="34" spans="1:18" s="64" customFormat="1" ht="15" customHeight="1">
      <c r="A34" s="49" t="s">
        <v>122</v>
      </c>
      <c r="B34" s="86"/>
      <c r="C34" s="109"/>
      <c r="D34" s="109"/>
      <c r="E34" s="337"/>
      <c r="F34" s="337" t="s">
        <v>83</v>
      </c>
      <c r="G34" s="86"/>
      <c r="H34" s="109"/>
      <c r="I34" s="109"/>
      <c r="J34" s="368"/>
      <c r="K34" s="368" t="s">
        <v>83</v>
      </c>
      <c r="L34" s="86"/>
      <c r="M34" s="109"/>
      <c r="N34" s="109"/>
      <c r="O34" s="375"/>
      <c r="P34" s="217" t="s">
        <v>83</v>
      </c>
      <c r="Q34" s="332"/>
    </row>
    <row r="35" spans="1:18" s="64" customFormat="1" ht="15" customHeight="1">
      <c r="A35" s="49" t="s">
        <v>111</v>
      </c>
      <c r="B35" s="86">
        <v>0.01</v>
      </c>
      <c r="C35" s="109">
        <v>0.04</v>
      </c>
      <c r="D35" s="109">
        <v>4.62</v>
      </c>
      <c r="E35" s="283">
        <v>3.94</v>
      </c>
      <c r="F35" s="335">
        <f>SUM(D35:E35)</f>
        <v>8.56</v>
      </c>
      <c r="G35" s="86">
        <v>0.02</v>
      </c>
      <c r="H35" s="109">
        <v>0</v>
      </c>
      <c r="I35" s="109">
        <v>3.46</v>
      </c>
      <c r="J35" s="283">
        <v>3.55</v>
      </c>
      <c r="K35" s="367">
        <f>SUM(I35:J35)</f>
        <v>7.01</v>
      </c>
      <c r="L35" s="86">
        <v>0.03</v>
      </c>
      <c r="M35" s="109">
        <v>0</v>
      </c>
      <c r="N35" s="109">
        <v>2.3199999999999998</v>
      </c>
      <c r="O35" s="283">
        <v>2.93</v>
      </c>
      <c r="P35" s="214">
        <f>SUM(N35:O35)</f>
        <v>5.25</v>
      </c>
      <c r="Q35" s="331"/>
    </row>
    <row r="36" spans="1:18" s="64" customFormat="1" ht="15" customHeight="1">
      <c r="A36" s="49" t="s">
        <v>112</v>
      </c>
      <c r="B36" s="86"/>
      <c r="C36" s="109"/>
      <c r="D36" s="109"/>
      <c r="E36" s="337"/>
      <c r="F36" s="337" t="s">
        <v>83</v>
      </c>
      <c r="G36" s="86"/>
      <c r="H36" s="109"/>
      <c r="I36" s="109"/>
      <c r="J36" s="368"/>
      <c r="K36" s="368" t="s">
        <v>83</v>
      </c>
      <c r="L36" s="86"/>
      <c r="M36" s="109"/>
      <c r="N36" s="109"/>
      <c r="O36" s="375"/>
      <c r="P36" s="217" t="s">
        <v>83</v>
      </c>
      <c r="Q36" s="332"/>
    </row>
    <row r="37" spans="1:18" s="64" customFormat="1" ht="15" customHeight="1">
      <c r="A37" s="49" t="s">
        <v>113</v>
      </c>
      <c r="B37" s="86"/>
      <c r="C37" s="109"/>
      <c r="D37" s="109"/>
      <c r="E37" s="335"/>
      <c r="F37" s="335">
        <f>SUM(D37:E37)</f>
        <v>0</v>
      </c>
      <c r="G37" s="86"/>
      <c r="H37" s="109"/>
      <c r="I37" s="109"/>
      <c r="J37" s="367"/>
      <c r="K37" s="367">
        <f>SUM(I37:J37)</f>
        <v>0</v>
      </c>
      <c r="L37" s="86"/>
      <c r="M37" s="109"/>
      <c r="N37" s="109"/>
      <c r="O37" s="374"/>
      <c r="P37" s="214">
        <f>SUM(N37:O37)</f>
        <v>0</v>
      </c>
      <c r="Q37" s="332"/>
    </row>
    <row r="38" spans="1:18" s="64" customFormat="1" ht="15" customHeight="1">
      <c r="A38" s="49" t="s">
        <v>114</v>
      </c>
      <c r="B38" s="234">
        <v>0.74</v>
      </c>
      <c r="C38" s="289">
        <v>0.85</v>
      </c>
      <c r="D38" s="289">
        <v>1.8</v>
      </c>
      <c r="E38" s="290">
        <v>5.8999999999999995</v>
      </c>
      <c r="F38" s="336">
        <f>SUM(D38:E38)</f>
        <v>7.6999999999999993</v>
      </c>
      <c r="G38" s="234">
        <v>0.72</v>
      </c>
      <c r="H38" s="289">
        <v>1.35</v>
      </c>
      <c r="I38" s="289">
        <v>2.6399999999999997</v>
      </c>
      <c r="J38" s="290">
        <v>3.4100000000000006</v>
      </c>
      <c r="K38" s="370">
        <f>SUM(I38:J38)</f>
        <v>6.0500000000000007</v>
      </c>
      <c r="L38" s="234">
        <v>0.82</v>
      </c>
      <c r="M38" s="289">
        <v>0</v>
      </c>
      <c r="N38" s="289">
        <v>2.33</v>
      </c>
      <c r="O38" s="290">
        <v>5.9</v>
      </c>
      <c r="P38" s="215">
        <f>SUM(N38:O38)</f>
        <v>8.23</v>
      </c>
      <c r="Q38" s="331"/>
    </row>
    <row r="39" spans="1:18" s="64" customFormat="1" ht="15" customHeight="1">
      <c r="A39" s="48" t="s">
        <v>88</v>
      </c>
      <c r="B39" s="287">
        <f>SUM(B25:B36,B38)</f>
        <v>18.240000000000002</v>
      </c>
      <c r="C39" s="288">
        <f>SUM(C25:C36,C38)</f>
        <v>224.03999999999996</v>
      </c>
      <c r="D39" s="288">
        <f>SUM(D25:D36,D38)</f>
        <v>961.28999999999985</v>
      </c>
      <c r="E39" s="334">
        <f t="shared" ref="E39" si="12">SUM(E25:E36,E38)</f>
        <v>3308.6899999999996</v>
      </c>
      <c r="F39" s="334">
        <f>SUM(D39:E39)</f>
        <v>4269.9799999999996</v>
      </c>
      <c r="G39" s="287">
        <f>SUM(G25:G36,G38)</f>
        <v>8.7700000000000014</v>
      </c>
      <c r="H39" s="288">
        <f>SUM(H25:H36,H38)</f>
        <v>210.39</v>
      </c>
      <c r="I39" s="288">
        <f t="shared" ref="I39:J39" si="13">SUM(I25:I36,I38)</f>
        <v>1101.8700000000001</v>
      </c>
      <c r="J39" s="369">
        <f t="shared" si="13"/>
        <v>3117.4699999999993</v>
      </c>
      <c r="K39" s="369">
        <f>SUM(I39:J39)</f>
        <v>4219.3399999999992</v>
      </c>
      <c r="L39" s="287">
        <f>SUM(L25:L36,L38)</f>
        <v>6.29</v>
      </c>
      <c r="M39" s="288">
        <f>SUM(M25:M36,M38)</f>
        <v>186.08</v>
      </c>
      <c r="N39" s="288">
        <f t="shared" ref="N39:O39" si="14">SUM(N25:N36,N38)</f>
        <v>1030.6199999999999</v>
      </c>
      <c r="O39" s="314">
        <f t="shared" si="14"/>
        <v>3049.95</v>
      </c>
      <c r="P39" s="216">
        <f>SUM(N39:O39)</f>
        <v>4080.5699999999997</v>
      </c>
      <c r="Q39" s="331"/>
    </row>
    <row r="40" spans="1:18" s="236" customFormat="1" ht="15" customHeight="1">
      <c r="A40" s="48" t="s">
        <v>88</v>
      </c>
      <c r="B40" s="287">
        <f>SUM(B25:B38)</f>
        <v>18.240000000000002</v>
      </c>
      <c r="C40" s="288">
        <f>SUM(C25:C38)</f>
        <v>224.03999999999996</v>
      </c>
      <c r="D40" s="288">
        <f>SUM(D25:D38)</f>
        <v>961.28999999999985</v>
      </c>
      <c r="E40" s="334">
        <f t="shared" ref="E40" si="15">SUM(E25:E38)</f>
        <v>3308.6899999999996</v>
      </c>
      <c r="F40" s="334">
        <f>SUM(D40:E40)</f>
        <v>4269.9799999999996</v>
      </c>
      <c r="G40" s="287">
        <f>SUM(G25:G38)</f>
        <v>8.7700000000000014</v>
      </c>
      <c r="H40" s="288">
        <f>SUM(H25:H38)</f>
        <v>210.39</v>
      </c>
      <c r="I40" s="288">
        <f t="shared" ref="I40:J40" si="16">SUM(I25:I38)</f>
        <v>1101.8700000000001</v>
      </c>
      <c r="J40" s="369">
        <f t="shared" si="16"/>
        <v>3117.4699999999993</v>
      </c>
      <c r="K40" s="369">
        <f>SUM(I40:J40)</f>
        <v>4219.3399999999992</v>
      </c>
      <c r="L40" s="287">
        <f>SUM(L25:L38)</f>
        <v>6.29</v>
      </c>
      <c r="M40" s="288">
        <f>SUM(M25:M38)</f>
        <v>186.08</v>
      </c>
      <c r="N40" s="288">
        <f t="shared" ref="N40:O40" si="17">SUM(N25:N38)</f>
        <v>1030.6199999999999</v>
      </c>
      <c r="O40" s="314">
        <f t="shared" si="17"/>
        <v>3049.95</v>
      </c>
      <c r="P40" s="216">
        <f>SUM(N40:O40)</f>
        <v>4080.5699999999997</v>
      </c>
      <c r="Q40" s="331"/>
    </row>
    <row r="41" spans="1:18" s="236" customFormat="1" ht="15" customHeight="1">
      <c r="A41" s="227"/>
      <c r="B41" s="282"/>
      <c r="C41" s="282"/>
      <c r="D41" s="282"/>
      <c r="E41" s="93"/>
      <c r="F41" s="294"/>
      <c r="G41" s="282"/>
      <c r="H41" s="282"/>
      <c r="I41" s="282"/>
      <c r="J41" s="93"/>
      <c r="K41" s="93"/>
      <c r="L41" s="257"/>
      <c r="M41" s="282"/>
      <c r="N41" s="282"/>
      <c r="O41" s="282"/>
      <c r="P41" s="93"/>
      <c r="Q41" s="93"/>
      <c r="R41" s="257"/>
    </row>
    <row r="42" spans="1:18">
      <c r="A42" s="48"/>
      <c r="B42" s="48" t="s">
        <v>864</v>
      </c>
      <c r="C42" s="279"/>
      <c r="D42" s="279"/>
      <c r="E42" s="279"/>
      <c r="F42" s="279"/>
      <c r="G42" s="1"/>
      <c r="H42" s="1"/>
      <c r="I42" s="1"/>
      <c r="J42" s="1"/>
      <c r="K42" s="1"/>
    </row>
    <row r="43" spans="1:18" ht="22.5">
      <c r="A43" s="51" t="s">
        <v>98</v>
      </c>
      <c r="B43" s="284" t="s">
        <v>99</v>
      </c>
      <c r="C43" s="285" t="s">
        <v>100</v>
      </c>
      <c r="D43" s="286" t="s">
        <v>330</v>
      </c>
      <c r="E43" s="291" t="s">
        <v>331</v>
      </c>
      <c r="F43" s="372" t="s">
        <v>336</v>
      </c>
      <c r="G43" s="1"/>
      <c r="H43" s="1"/>
      <c r="I43" s="1"/>
      <c r="J43" s="1"/>
      <c r="K43" s="1"/>
    </row>
    <row r="44" spans="1:18">
      <c r="A44" s="49" t="s">
        <v>102</v>
      </c>
      <c r="B44" s="86">
        <v>0</v>
      </c>
      <c r="C44" s="109">
        <v>0</v>
      </c>
      <c r="D44" s="109">
        <v>2.4300000000000002</v>
      </c>
      <c r="E44" s="292">
        <v>3.35</v>
      </c>
      <c r="F44" s="230">
        <f>SUM(D44:E44)</f>
        <v>5.78</v>
      </c>
      <c r="G44" s="1"/>
      <c r="H44" s="1"/>
      <c r="I44" s="1"/>
      <c r="J44" s="1"/>
      <c r="K44" s="1"/>
    </row>
    <row r="45" spans="1:18">
      <c r="A45" s="49" t="s">
        <v>104</v>
      </c>
      <c r="B45" s="86">
        <v>0.24</v>
      </c>
      <c r="C45" s="109">
        <v>19.59</v>
      </c>
      <c r="D45" s="109">
        <v>19.559999999999999</v>
      </c>
      <c r="E45" s="283">
        <v>175.92</v>
      </c>
      <c r="F45" s="214">
        <f t="shared" ref="F45:F52" si="18">SUM(D45:E45)</f>
        <v>195.48</v>
      </c>
      <c r="G45" s="1"/>
      <c r="H45" s="1"/>
      <c r="I45" s="1"/>
      <c r="J45" s="1"/>
      <c r="K45" s="1"/>
    </row>
    <row r="46" spans="1:18">
      <c r="A46" s="49" t="s">
        <v>105</v>
      </c>
      <c r="B46" s="86">
        <v>0.42</v>
      </c>
      <c r="C46" s="109">
        <v>89.96</v>
      </c>
      <c r="D46" s="109">
        <v>13.46</v>
      </c>
      <c r="E46" s="283">
        <v>915.68</v>
      </c>
      <c r="F46" s="214">
        <f t="shared" si="18"/>
        <v>929.14</v>
      </c>
      <c r="G46" s="1"/>
      <c r="H46" s="1"/>
      <c r="I46" s="1"/>
      <c r="J46" s="1"/>
      <c r="K46" s="1"/>
    </row>
    <row r="47" spans="1:18">
      <c r="A47" s="49" t="s">
        <v>106</v>
      </c>
      <c r="B47" s="86">
        <v>0.02</v>
      </c>
      <c r="C47" s="109">
        <v>7.06</v>
      </c>
      <c r="D47" s="109">
        <v>0.86</v>
      </c>
      <c r="E47" s="283">
        <v>26.68</v>
      </c>
      <c r="F47" s="214">
        <f t="shared" si="18"/>
        <v>27.54</v>
      </c>
      <c r="G47" s="1"/>
      <c r="H47" s="1"/>
      <c r="I47" s="1"/>
      <c r="J47" s="1"/>
      <c r="K47" s="1"/>
    </row>
    <row r="48" spans="1:18">
      <c r="A48" s="49" t="s">
        <v>107</v>
      </c>
      <c r="B48" s="86">
        <v>0.02</v>
      </c>
      <c r="C48" s="109">
        <v>9.57</v>
      </c>
      <c r="D48" s="109">
        <v>0</v>
      </c>
      <c r="E48" s="283">
        <v>12.98</v>
      </c>
      <c r="F48" s="214">
        <f t="shared" si="18"/>
        <v>12.98</v>
      </c>
      <c r="G48" s="1"/>
      <c r="H48" s="1"/>
      <c r="I48" s="1"/>
      <c r="J48" s="1"/>
      <c r="K48" s="1"/>
    </row>
    <row r="49" spans="1:12">
      <c r="A49" s="49" t="s">
        <v>121</v>
      </c>
      <c r="B49" s="86">
        <v>0.03</v>
      </c>
      <c r="C49" s="109">
        <v>0</v>
      </c>
      <c r="D49" s="109">
        <v>0.08</v>
      </c>
      <c r="E49" s="283">
        <v>0.84</v>
      </c>
      <c r="F49" s="214">
        <f t="shared" si="18"/>
        <v>0.91999999999999993</v>
      </c>
      <c r="G49" s="1"/>
      <c r="H49" s="1"/>
      <c r="I49" s="1"/>
      <c r="J49" s="1"/>
      <c r="K49" s="1"/>
    </row>
    <row r="50" spans="1:12">
      <c r="A50" s="49" t="s">
        <v>108</v>
      </c>
      <c r="B50" s="86">
        <v>0</v>
      </c>
      <c r="C50" s="109">
        <v>0.42</v>
      </c>
      <c r="D50" s="109">
        <v>1.91</v>
      </c>
      <c r="E50" s="283">
        <v>3.32</v>
      </c>
      <c r="F50" s="214">
        <f t="shared" si="18"/>
        <v>5.2299999999999995</v>
      </c>
      <c r="G50" s="1"/>
      <c r="H50" s="1"/>
      <c r="I50" s="1"/>
      <c r="J50" s="1"/>
      <c r="K50" s="1"/>
    </row>
    <row r="51" spans="1:12">
      <c r="A51" s="49" t="s">
        <v>109</v>
      </c>
      <c r="B51" s="86">
        <v>0.81</v>
      </c>
      <c r="C51" s="109">
        <v>23.68</v>
      </c>
      <c r="D51" s="109">
        <v>389.48</v>
      </c>
      <c r="E51" s="283">
        <v>693.19</v>
      </c>
      <c r="F51" s="214">
        <f t="shared" si="18"/>
        <v>1082.67</v>
      </c>
      <c r="G51" s="1"/>
      <c r="H51" s="1"/>
      <c r="I51" s="1"/>
      <c r="J51" s="1"/>
      <c r="K51" s="1"/>
    </row>
    <row r="52" spans="1:12">
      <c r="A52" s="49" t="s">
        <v>110</v>
      </c>
      <c r="B52" s="86">
        <v>2.58</v>
      </c>
      <c r="C52" s="109">
        <v>22.25</v>
      </c>
      <c r="D52" s="109">
        <v>505.74</v>
      </c>
      <c r="E52" s="283">
        <v>827.24</v>
      </c>
      <c r="F52" s="214">
        <f t="shared" si="18"/>
        <v>1332.98</v>
      </c>
      <c r="G52" s="1"/>
      <c r="H52" s="1"/>
      <c r="I52" s="1"/>
      <c r="J52" s="1"/>
      <c r="K52" s="1"/>
    </row>
    <row r="53" spans="1:12">
      <c r="A53" s="49" t="s">
        <v>122</v>
      </c>
      <c r="B53" s="86"/>
      <c r="C53" s="109"/>
      <c r="D53" s="109"/>
      <c r="E53" s="375"/>
      <c r="F53" s="217" t="s">
        <v>83</v>
      </c>
      <c r="G53" s="1"/>
      <c r="H53" s="1"/>
      <c r="I53" s="1"/>
      <c r="J53" s="1"/>
      <c r="K53" s="1"/>
    </row>
    <row r="54" spans="1:12">
      <c r="A54" s="49" t="s">
        <v>111</v>
      </c>
      <c r="B54" s="86">
        <v>0.04</v>
      </c>
      <c r="C54" s="109">
        <v>0</v>
      </c>
      <c r="D54" s="109">
        <v>2.31</v>
      </c>
      <c r="E54" s="283">
        <v>4.1399999999999997</v>
      </c>
      <c r="F54" s="214">
        <f>SUM(D54:E54)</f>
        <v>6.4499999999999993</v>
      </c>
      <c r="G54" s="1"/>
      <c r="H54" s="1"/>
      <c r="I54" s="1"/>
      <c r="J54" s="1"/>
      <c r="K54" s="1"/>
    </row>
    <row r="55" spans="1:12">
      <c r="A55" s="49" t="s">
        <v>112</v>
      </c>
      <c r="B55" s="86"/>
      <c r="C55" s="109"/>
      <c r="D55" s="109"/>
      <c r="E55" s="375"/>
      <c r="F55" s="217" t="s">
        <v>83</v>
      </c>
      <c r="G55" s="1"/>
      <c r="H55" s="1"/>
      <c r="I55" s="1"/>
      <c r="J55" s="1"/>
      <c r="K55" s="1"/>
    </row>
    <row r="56" spans="1:12">
      <c r="A56" s="49" t="s">
        <v>113</v>
      </c>
      <c r="B56" s="86"/>
      <c r="C56" s="109"/>
      <c r="D56" s="109"/>
      <c r="E56" s="374"/>
      <c r="F56" s="214">
        <f>SUM(D56:E56)</f>
        <v>0</v>
      </c>
      <c r="G56" s="1"/>
      <c r="H56" s="1"/>
      <c r="I56" s="1"/>
      <c r="J56" s="1"/>
      <c r="K56" s="1"/>
    </row>
    <row r="57" spans="1:12">
      <c r="A57" s="49" t="s">
        <v>114</v>
      </c>
      <c r="B57" s="234">
        <v>0.8899999999999999</v>
      </c>
      <c r="C57" s="289">
        <v>0.92999999999999994</v>
      </c>
      <c r="D57" s="289">
        <v>4.75</v>
      </c>
      <c r="E57" s="290">
        <v>4.22</v>
      </c>
      <c r="F57" s="215">
        <f>SUM(D57:E57)</f>
        <v>8.9699999999999989</v>
      </c>
      <c r="G57" s="1"/>
      <c r="H57" s="1"/>
      <c r="I57" s="1"/>
      <c r="J57" s="1"/>
      <c r="K57" s="1"/>
    </row>
    <row r="58" spans="1:12">
      <c r="A58" s="48" t="s">
        <v>88</v>
      </c>
      <c r="B58" s="287">
        <f>SUM(B44:B55,B57)</f>
        <v>5.05</v>
      </c>
      <c r="C58" s="288">
        <f>SUM(C44:C55,C57)</f>
        <v>173.46</v>
      </c>
      <c r="D58" s="288">
        <f t="shared" ref="D58:E58" si="19">SUM(D44:D55,D57)</f>
        <v>940.57999999999993</v>
      </c>
      <c r="E58" s="369">
        <f t="shared" si="19"/>
        <v>2667.5599999999995</v>
      </c>
      <c r="F58" s="215">
        <f>SUM(D58:E58)</f>
        <v>3608.1399999999994</v>
      </c>
      <c r="G58" s="1"/>
      <c r="H58" s="1"/>
      <c r="I58" s="1"/>
      <c r="J58" s="1"/>
      <c r="K58" s="1"/>
    </row>
    <row r="59" spans="1:12">
      <c r="A59" s="48" t="s">
        <v>88</v>
      </c>
      <c r="B59" s="287">
        <f>SUM(B44:B57)</f>
        <v>5.05</v>
      </c>
      <c r="C59" s="288">
        <f>SUM(C44:C57)</f>
        <v>173.46</v>
      </c>
      <c r="D59" s="288">
        <f t="shared" ref="D59:E59" si="20">SUM(D44:D57)</f>
        <v>940.57999999999993</v>
      </c>
      <c r="E59" s="369">
        <f t="shared" si="20"/>
        <v>2667.5599999999995</v>
      </c>
      <c r="F59" s="215">
        <f>SUM(D59:E59)</f>
        <v>3608.1399999999994</v>
      </c>
      <c r="G59" s="1"/>
      <c r="H59" s="1"/>
      <c r="I59" s="1"/>
      <c r="J59" s="1"/>
      <c r="K59" s="1"/>
    </row>
    <row r="60" spans="1:12">
      <c r="L60" s="47"/>
    </row>
  </sheetData>
  <mergeCells count="2">
    <mergeCell ref="A1:B1"/>
    <mergeCell ref="A2:J2"/>
  </mergeCells>
  <phoneticPr fontId="5"/>
  <printOptions horizontalCentered="1"/>
  <pageMargins left="3.937007874015748E-2" right="3.937007874015748E-2" top="0.35433070866141736" bottom="0.35433070866141736" header="0.31496062992125984" footer="0.31496062992125984"/>
  <pageSetup paperSize="12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23"/>
  <sheetViews>
    <sheetView zoomScale="110" zoomScaleNormal="110" workbookViewId="0">
      <pane xSplit="1" topLeftCell="B1" activePane="topRight" state="frozen"/>
      <selection activeCell="A2" sqref="A2"/>
      <selection pane="topRight" activeCell="L23" sqref="L23"/>
    </sheetView>
  </sheetViews>
  <sheetFormatPr defaultRowHeight="13.5"/>
  <cols>
    <col min="1" max="1" width="10.625" style="47" customWidth="1"/>
    <col min="2" max="2" width="5.625" style="47" customWidth="1"/>
    <col min="3" max="11" width="7" style="47" customWidth="1"/>
    <col min="12" max="25" width="7" style="1" customWidth="1"/>
    <col min="26" max="16384" width="9" style="1"/>
  </cols>
  <sheetData>
    <row r="1" spans="1:17" ht="18" customHeight="1">
      <c r="A1" s="678">
        <v>44761</v>
      </c>
      <c r="B1" s="678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7" ht="21.95" customHeight="1">
      <c r="A2" s="650" t="s">
        <v>875</v>
      </c>
      <c r="B2" s="650"/>
      <c r="C2" s="650"/>
      <c r="D2" s="650"/>
      <c r="E2" s="650"/>
      <c r="F2" s="650"/>
      <c r="G2" s="650"/>
      <c r="H2" s="650"/>
      <c r="I2" s="650"/>
      <c r="J2" s="650"/>
      <c r="K2" s="46"/>
      <c r="L2" s="46"/>
      <c r="M2" s="46"/>
    </row>
    <row r="3" spans="1:17" ht="15.95" customHeight="1">
      <c r="Q3" s="64"/>
    </row>
    <row r="4" spans="1:17" s="64" customFormat="1" ht="15" customHeight="1">
      <c r="A4" s="48"/>
      <c r="B4" s="48" t="s">
        <v>869</v>
      </c>
      <c r="C4" s="279"/>
      <c r="D4" s="279"/>
      <c r="E4" s="279"/>
      <c r="F4" s="279"/>
      <c r="G4" s="48" t="s">
        <v>863</v>
      </c>
      <c r="H4" s="279"/>
      <c r="I4" s="279"/>
      <c r="J4" s="279"/>
      <c r="K4" s="279"/>
      <c r="L4" s="48" t="s">
        <v>870</v>
      </c>
      <c r="M4" s="279"/>
      <c r="N4" s="279"/>
      <c r="O4" s="279"/>
      <c r="P4" s="279"/>
      <c r="Q4" s="382"/>
    </row>
    <row r="5" spans="1:17" s="64" customFormat="1" ht="20.25" customHeight="1">
      <c r="A5" s="51" t="s">
        <v>98</v>
      </c>
      <c r="B5" s="284" t="s">
        <v>99</v>
      </c>
      <c r="C5" s="285" t="s">
        <v>100</v>
      </c>
      <c r="D5" s="286" t="s">
        <v>330</v>
      </c>
      <c r="E5" s="291" t="s">
        <v>331</v>
      </c>
      <c r="F5" s="295" t="s">
        <v>336</v>
      </c>
      <c r="G5" s="284" t="s">
        <v>99</v>
      </c>
      <c r="H5" s="285" t="s">
        <v>100</v>
      </c>
      <c r="I5" s="286" t="s">
        <v>330</v>
      </c>
      <c r="J5" s="291" t="s">
        <v>331</v>
      </c>
      <c r="K5" s="295" t="s">
        <v>336</v>
      </c>
      <c r="L5" s="284" t="s">
        <v>99</v>
      </c>
      <c r="M5" s="285" t="s">
        <v>100</v>
      </c>
      <c r="N5" s="286" t="s">
        <v>330</v>
      </c>
      <c r="O5" s="291" t="s">
        <v>331</v>
      </c>
      <c r="P5" s="295" t="s">
        <v>336</v>
      </c>
      <c r="Q5" s="383" t="s">
        <v>865</v>
      </c>
    </row>
    <row r="6" spans="1:17" s="64" customFormat="1" ht="15" customHeight="1">
      <c r="A6" s="49" t="s">
        <v>102</v>
      </c>
      <c r="B6" s="86">
        <v>0</v>
      </c>
      <c r="C6" s="109">
        <v>0</v>
      </c>
      <c r="D6" s="109">
        <v>3.61</v>
      </c>
      <c r="E6" s="292">
        <v>4.1900000000000004</v>
      </c>
      <c r="F6" s="381">
        <f>SUM(D6:E6)</f>
        <v>7.8000000000000007</v>
      </c>
      <c r="G6" s="86">
        <v>0</v>
      </c>
      <c r="H6" s="109">
        <v>0</v>
      </c>
      <c r="I6" s="109">
        <v>3.61</v>
      </c>
      <c r="J6" s="292">
        <v>4.1900000000000004</v>
      </c>
      <c r="K6" s="381">
        <f>SUM(I6:J6)</f>
        <v>7.8000000000000007</v>
      </c>
      <c r="L6" s="86">
        <v>0</v>
      </c>
      <c r="M6" s="109">
        <v>0</v>
      </c>
      <c r="N6" s="109">
        <v>3.08</v>
      </c>
      <c r="O6" s="292">
        <v>4.2699999999999996</v>
      </c>
      <c r="P6" s="378">
        <f>SUM(N6:O6)</f>
        <v>7.35</v>
      </c>
      <c r="Q6" s="108">
        <f t="shared" ref="Q6:Q14" si="0">((P6/K6)-1)*100</f>
        <v>-5.7692307692307825</v>
      </c>
    </row>
    <row r="7" spans="1:17" s="64" customFormat="1" ht="15" customHeight="1">
      <c r="A7" s="49" t="s">
        <v>104</v>
      </c>
      <c r="B7" s="86">
        <v>0.27</v>
      </c>
      <c r="C7" s="109">
        <v>22.34</v>
      </c>
      <c r="D7" s="109">
        <v>17.8</v>
      </c>
      <c r="E7" s="283">
        <v>187.85</v>
      </c>
      <c r="F7" s="378">
        <f t="shared" ref="F7:F19" si="1">SUM(D7:E7)</f>
        <v>205.65</v>
      </c>
      <c r="G7" s="86">
        <v>0.27</v>
      </c>
      <c r="H7" s="109">
        <v>21.92</v>
      </c>
      <c r="I7" s="109">
        <v>17.8</v>
      </c>
      <c r="J7" s="283">
        <v>188.27</v>
      </c>
      <c r="K7" s="378">
        <f t="shared" ref="K7:K19" si="2">SUM(I7:J7)</f>
        <v>206.07000000000002</v>
      </c>
      <c r="L7" s="86">
        <v>0.42</v>
      </c>
      <c r="M7" s="109">
        <v>26.56</v>
      </c>
      <c r="N7" s="109">
        <v>18.28</v>
      </c>
      <c r="O7" s="283">
        <v>193.02</v>
      </c>
      <c r="P7" s="378">
        <f t="shared" ref="P7:P19" si="3">SUM(N7:O7)</f>
        <v>211.3</v>
      </c>
      <c r="Q7" s="108">
        <f t="shared" si="0"/>
        <v>2.5379725336050818</v>
      </c>
    </row>
    <row r="8" spans="1:17" s="64" customFormat="1" ht="15" customHeight="1">
      <c r="A8" s="49" t="s">
        <v>105</v>
      </c>
      <c r="B8" s="86">
        <v>0.51</v>
      </c>
      <c r="C8" s="109">
        <v>86.79</v>
      </c>
      <c r="D8" s="109">
        <v>16.66</v>
      </c>
      <c r="E8" s="283">
        <v>1143.67</v>
      </c>
      <c r="F8" s="378">
        <f t="shared" si="1"/>
        <v>1160.3300000000002</v>
      </c>
      <c r="G8" s="86">
        <v>0.52</v>
      </c>
      <c r="H8" s="109">
        <v>88.53</v>
      </c>
      <c r="I8" s="109">
        <v>15.79</v>
      </c>
      <c r="J8" s="283">
        <v>1146.46</v>
      </c>
      <c r="K8" s="378">
        <f t="shared" si="2"/>
        <v>1162.25</v>
      </c>
      <c r="L8" s="86">
        <v>0.66</v>
      </c>
      <c r="M8" s="109">
        <v>98.34</v>
      </c>
      <c r="N8" s="109">
        <v>14.45</v>
      </c>
      <c r="O8" s="283">
        <v>1287.6300000000001</v>
      </c>
      <c r="P8" s="378">
        <f t="shared" si="3"/>
        <v>1302.0800000000002</v>
      </c>
      <c r="Q8" s="108">
        <f t="shared" si="0"/>
        <v>12.03097440309746</v>
      </c>
    </row>
    <row r="9" spans="1:17" s="64" customFormat="1" ht="15" customHeight="1">
      <c r="A9" s="49" t="s">
        <v>106</v>
      </c>
      <c r="B9" s="86">
        <v>0.02</v>
      </c>
      <c r="C9" s="109">
        <v>5.93</v>
      </c>
      <c r="D9" s="109">
        <v>2.0099999999999998</v>
      </c>
      <c r="E9" s="283">
        <v>25.04</v>
      </c>
      <c r="F9" s="378">
        <f t="shared" si="1"/>
        <v>27.049999999999997</v>
      </c>
      <c r="G9" s="86">
        <v>0.02</v>
      </c>
      <c r="H9" s="109">
        <v>6.58</v>
      </c>
      <c r="I9" s="109">
        <v>2.0099999999999998</v>
      </c>
      <c r="J9" s="283">
        <v>25.81</v>
      </c>
      <c r="K9" s="378">
        <f t="shared" si="2"/>
        <v>27.82</v>
      </c>
      <c r="L9" s="86">
        <v>0.03</v>
      </c>
      <c r="M9" s="109">
        <v>7.34</v>
      </c>
      <c r="N9" s="109">
        <v>1.1200000000000001</v>
      </c>
      <c r="O9" s="283">
        <v>32.159999999999997</v>
      </c>
      <c r="P9" s="378">
        <f t="shared" si="3"/>
        <v>33.279999999999994</v>
      </c>
      <c r="Q9" s="108">
        <f t="shared" si="0"/>
        <v>19.626168224299036</v>
      </c>
    </row>
    <row r="10" spans="1:17" s="64" customFormat="1" ht="15" customHeight="1">
      <c r="A10" s="49" t="s">
        <v>107</v>
      </c>
      <c r="B10" s="86">
        <v>0</v>
      </c>
      <c r="C10" s="109">
        <v>7.48</v>
      </c>
      <c r="D10" s="109">
        <v>0</v>
      </c>
      <c r="E10" s="283">
        <v>24.63</v>
      </c>
      <c r="F10" s="378">
        <f t="shared" si="1"/>
        <v>24.63</v>
      </c>
      <c r="G10" s="86">
        <v>0.01</v>
      </c>
      <c r="H10" s="109">
        <v>9.64</v>
      </c>
      <c r="I10" s="109">
        <v>0</v>
      </c>
      <c r="J10" s="283">
        <v>22.8</v>
      </c>
      <c r="K10" s="378">
        <f t="shared" si="2"/>
        <v>22.8</v>
      </c>
      <c r="L10" s="86">
        <v>0</v>
      </c>
      <c r="M10" s="109">
        <v>10</v>
      </c>
      <c r="N10" s="109">
        <v>0</v>
      </c>
      <c r="O10" s="283">
        <v>20.36</v>
      </c>
      <c r="P10" s="378">
        <f t="shared" si="3"/>
        <v>20.36</v>
      </c>
      <c r="Q10" s="108">
        <f t="shared" si="0"/>
        <v>-10.701754385964913</v>
      </c>
    </row>
    <row r="11" spans="1:17" s="64" customFormat="1" ht="15" customHeight="1">
      <c r="A11" s="49" t="s">
        <v>121</v>
      </c>
      <c r="B11" s="86">
        <v>0</v>
      </c>
      <c r="C11" s="109">
        <v>0</v>
      </c>
      <c r="D11" s="109">
        <v>0.09</v>
      </c>
      <c r="E11" s="283">
        <v>1.19</v>
      </c>
      <c r="F11" s="378">
        <f t="shared" si="1"/>
        <v>1.28</v>
      </c>
      <c r="G11" s="86">
        <v>0</v>
      </c>
      <c r="H11" s="109">
        <v>0</v>
      </c>
      <c r="I11" s="109">
        <v>0.09</v>
      </c>
      <c r="J11" s="283">
        <v>1.19</v>
      </c>
      <c r="K11" s="378">
        <f t="shared" si="2"/>
        <v>1.28</v>
      </c>
      <c r="L11" s="86">
        <v>0.02</v>
      </c>
      <c r="M11" s="109">
        <v>7.0000000000000007E-2</v>
      </c>
      <c r="N11" s="109">
        <v>0.1</v>
      </c>
      <c r="O11" s="283">
        <v>0.73</v>
      </c>
      <c r="P11" s="378">
        <f t="shared" si="3"/>
        <v>0.83</v>
      </c>
      <c r="Q11" s="108">
        <f t="shared" si="0"/>
        <v>-35.15625</v>
      </c>
    </row>
    <row r="12" spans="1:17" s="64" customFormat="1" ht="15" customHeight="1">
      <c r="A12" s="49" t="s">
        <v>410</v>
      </c>
      <c r="B12" s="86">
        <v>0</v>
      </c>
      <c r="C12" s="109">
        <v>0.38</v>
      </c>
      <c r="D12" s="109">
        <v>0.45</v>
      </c>
      <c r="E12" s="283">
        <v>4.3</v>
      </c>
      <c r="F12" s="378">
        <f t="shared" si="1"/>
        <v>4.75</v>
      </c>
      <c r="G12" s="86">
        <v>0</v>
      </c>
      <c r="H12" s="109">
        <v>0.38</v>
      </c>
      <c r="I12" s="109">
        <v>0.45</v>
      </c>
      <c r="J12" s="283">
        <v>4.3</v>
      </c>
      <c r="K12" s="378">
        <f t="shared" si="2"/>
        <v>4.75</v>
      </c>
      <c r="L12" s="86">
        <v>0</v>
      </c>
      <c r="M12" s="109">
        <v>1.08</v>
      </c>
      <c r="N12" s="109">
        <v>0.47</v>
      </c>
      <c r="O12" s="283">
        <v>2.93</v>
      </c>
      <c r="P12" s="378">
        <f t="shared" si="3"/>
        <v>3.4000000000000004</v>
      </c>
      <c r="Q12" s="108">
        <f t="shared" si="0"/>
        <v>-28.421052631578934</v>
      </c>
    </row>
    <row r="13" spans="1:17" s="64" customFormat="1" ht="15" customHeight="1">
      <c r="A13" s="49" t="s">
        <v>109</v>
      </c>
      <c r="B13" s="86">
        <v>0.98</v>
      </c>
      <c r="C13" s="109">
        <v>53.69</v>
      </c>
      <c r="D13" s="109">
        <v>328.02</v>
      </c>
      <c r="E13" s="283">
        <v>838.78</v>
      </c>
      <c r="F13" s="378">
        <f t="shared" si="1"/>
        <v>1166.8</v>
      </c>
      <c r="G13" s="86">
        <v>1.01</v>
      </c>
      <c r="H13" s="109">
        <v>52.44</v>
      </c>
      <c r="I13" s="109">
        <v>328.52</v>
      </c>
      <c r="J13" s="283">
        <v>825.45</v>
      </c>
      <c r="K13" s="378">
        <f t="shared" si="2"/>
        <v>1153.97</v>
      </c>
      <c r="L13" s="86">
        <v>1.18</v>
      </c>
      <c r="M13" s="109">
        <v>56.81</v>
      </c>
      <c r="N13" s="109">
        <v>387.5</v>
      </c>
      <c r="O13" s="283">
        <v>837.19</v>
      </c>
      <c r="P13" s="378">
        <f t="shared" si="3"/>
        <v>1224.69</v>
      </c>
      <c r="Q13" s="108">
        <f t="shared" si="0"/>
        <v>6.1284088841131013</v>
      </c>
    </row>
    <row r="14" spans="1:17" s="64" customFormat="1" ht="15" customHeight="1">
      <c r="A14" s="49" t="s">
        <v>110</v>
      </c>
      <c r="B14" s="86">
        <v>2.71</v>
      </c>
      <c r="C14" s="109">
        <v>32.67</v>
      </c>
      <c r="D14" s="109">
        <v>424.87</v>
      </c>
      <c r="E14" s="283">
        <v>921.29</v>
      </c>
      <c r="F14" s="378">
        <f t="shared" si="1"/>
        <v>1346.1599999999999</v>
      </c>
      <c r="G14" s="86">
        <v>2.76</v>
      </c>
      <c r="H14" s="109">
        <v>32.299999999999997</v>
      </c>
      <c r="I14" s="109">
        <v>423.88</v>
      </c>
      <c r="J14" s="283">
        <v>920.45</v>
      </c>
      <c r="K14" s="378">
        <f t="shared" si="2"/>
        <v>1344.33</v>
      </c>
      <c r="L14" s="86">
        <v>3.05</v>
      </c>
      <c r="M14" s="109">
        <v>36.76</v>
      </c>
      <c r="N14" s="109">
        <v>457</v>
      </c>
      <c r="O14" s="283">
        <v>933.14</v>
      </c>
      <c r="P14" s="378">
        <f t="shared" si="3"/>
        <v>1390.1399999999999</v>
      </c>
      <c r="Q14" s="108">
        <f t="shared" si="0"/>
        <v>3.407645444198959</v>
      </c>
    </row>
    <row r="15" spans="1:17" s="64" customFormat="1" ht="15" customHeight="1">
      <c r="A15" s="49" t="s">
        <v>122</v>
      </c>
      <c r="B15" s="86"/>
      <c r="C15" s="109"/>
      <c r="D15" s="109"/>
      <c r="E15" s="380"/>
      <c r="F15" s="380" t="s">
        <v>83</v>
      </c>
      <c r="G15" s="86"/>
      <c r="H15" s="109"/>
      <c r="I15" s="109"/>
      <c r="J15" s="380"/>
      <c r="K15" s="380" t="s">
        <v>83</v>
      </c>
      <c r="L15" s="86"/>
      <c r="M15" s="109"/>
      <c r="N15" s="109"/>
      <c r="O15" s="380"/>
      <c r="P15" s="380" t="s">
        <v>68</v>
      </c>
      <c r="Q15" s="293" t="s">
        <v>68</v>
      </c>
    </row>
    <row r="16" spans="1:17" s="64" customFormat="1" ht="15" customHeight="1">
      <c r="A16" s="49" t="s">
        <v>111</v>
      </c>
      <c r="B16" s="86">
        <v>0</v>
      </c>
      <c r="C16" s="109">
        <v>0</v>
      </c>
      <c r="D16" s="109">
        <v>2.5099999999999998</v>
      </c>
      <c r="E16" s="283">
        <v>5.48</v>
      </c>
      <c r="F16" s="378">
        <f t="shared" si="1"/>
        <v>7.99</v>
      </c>
      <c r="G16" s="86">
        <v>0</v>
      </c>
      <c r="H16" s="109">
        <v>0</v>
      </c>
      <c r="I16" s="109">
        <v>2.5099999999999998</v>
      </c>
      <c r="J16" s="283">
        <v>5.48</v>
      </c>
      <c r="K16" s="378">
        <f t="shared" si="2"/>
        <v>7.99</v>
      </c>
      <c r="L16" s="86">
        <v>0</v>
      </c>
      <c r="M16" s="109">
        <v>0.48</v>
      </c>
      <c r="N16" s="109">
        <v>2.88</v>
      </c>
      <c r="O16" s="283">
        <v>4.09</v>
      </c>
      <c r="P16" s="378">
        <f t="shared" si="3"/>
        <v>6.97</v>
      </c>
      <c r="Q16" s="108">
        <f>((P16/K16)-1)*100</f>
        <v>-12.765957446808518</v>
      </c>
    </row>
    <row r="17" spans="1:18" s="64" customFormat="1" ht="15" customHeight="1">
      <c r="A17" s="49" t="s">
        <v>112</v>
      </c>
      <c r="B17" s="86"/>
      <c r="C17" s="109"/>
      <c r="D17" s="109"/>
      <c r="E17" s="380"/>
      <c r="F17" s="380" t="s">
        <v>83</v>
      </c>
      <c r="G17" s="86"/>
      <c r="H17" s="109"/>
      <c r="I17" s="109"/>
      <c r="J17" s="380"/>
      <c r="K17" s="380" t="s">
        <v>83</v>
      </c>
      <c r="L17" s="86"/>
      <c r="M17" s="109"/>
      <c r="N17" s="109"/>
      <c r="O17" s="380"/>
      <c r="P17" s="380" t="s">
        <v>68</v>
      </c>
      <c r="Q17" s="293" t="s">
        <v>68</v>
      </c>
    </row>
    <row r="18" spans="1:18" s="64" customFormat="1" ht="15" customHeight="1">
      <c r="A18" s="49" t="s">
        <v>113</v>
      </c>
      <c r="B18" s="86"/>
      <c r="C18" s="109"/>
      <c r="D18" s="109"/>
      <c r="E18" s="380"/>
      <c r="F18" s="380" t="s">
        <v>83</v>
      </c>
      <c r="G18" s="86"/>
      <c r="H18" s="109"/>
      <c r="I18" s="109"/>
      <c r="J18" s="380"/>
      <c r="K18" s="380" t="s">
        <v>83</v>
      </c>
      <c r="L18" s="86"/>
      <c r="M18" s="109"/>
      <c r="N18" s="109"/>
      <c r="O18" s="378"/>
      <c r="P18" s="380" t="s">
        <v>68</v>
      </c>
      <c r="Q18" s="293" t="s">
        <v>68</v>
      </c>
    </row>
    <row r="19" spans="1:18" s="64" customFormat="1" ht="15" customHeight="1">
      <c r="A19" s="49" t="s">
        <v>114</v>
      </c>
      <c r="B19" s="234">
        <v>0.71</v>
      </c>
      <c r="C19" s="289">
        <v>2</v>
      </c>
      <c r="D19" s="289">
        <v>3.35</v>
      </c>
      <c r="E19" s="290">
        <v>8.2100000000000009</v>
      </c>
      <c r="F19" s="379">
        <f t="shared" si="1"/>
        <v>11.56</v>
      </c>
      <c r="G19" s="234">
        <v>0.71</v>
      </c>
      <c r="H19" s="289">
        <v>2</v>
      </c>
      <c r="I19" s="289">
        <v>3.35</v>
      </c>
      <c r="J19" s="290">
        <v>6.58</v>
      </c>
      <c r="K19" s="379">
        <f t="shared" si="2"/>
        <v>9.93</v>
      </c>
      <c r="L19" s="234">
        <v>0.74</v>
      </c>
      <c r="M19" s="289">
        <v>5.67</v>
      </c>
      <c r="N19" s="289">
        <v>4.03</v>
      </c>
      <c r="O19" s="290">
        <v>13.03</v>
      </c>
      <c r="P19" s="378">
        <f t="shared" si="3"/>
        <v>17.059999999999999</v>
      </c>
      <c r="Q19" s="108">
        <f>((P19/K19)-1)*100</f>
        <v>71.802618328298081</v>
      </c>
    </row>
    <row r="20" spans="1:18" s="64" customFormat="1" ht="15" customHeight="1">
      <c r="A20" s="48" t="s">
        <v>88</v>
      </c>
      <c r="B20" s="287">
        <f>SUM(B19,B6:B17)</f>
        <v>5.2</v>
      </c>
      <c r="C20" s="288">
        <f>SUM(C19,C6:C17)</f>
        <v>211.28000000000003</v>
      </c>
      <c r="D20" s="288">
        <f>SUM(D19,D6:D17)</f>
        <v>799.37</v>
      </c>
      <c r="E20" s="377">
        <f>SUM(E19,E6:E17)</f>
        <v>3164.63</v>
      </c>
      <c r="F20" s="377">
        <f>SUM(D20:E20)</f>
        <v>3964</v>
      </c>
      <c r="G20" s="287">
        <f>SUM(G19,G6:G17)</f>
        <v>5.3</v>
      </c>
      <c r="H20" s="288">
        <f>SUM(H19,H6:H17)</f>
        <v>213.79000000000002</v>
      </c>
      <c r="I20" s="288">
        <f>SUM(I19,I6:I17)</f>
        <v>798.01</v>
      </c>
      <c r="J20" s="377">
        <f>SUM(J19,J6:J17)</f>
        <v>3150.98</v>
      </c>
      <c r="K20" s="377">
        <f>SUM(I20:J20)</f>
        <v>3948.99</v>
      </c>
      <c r="L20" s="287">
        <f>SUM(L6:L17,L19)</f>
        <v>6.1</v>
      </c>
      <c r="M20" s="288">
        <f>SUM(M6:M17,M19)</f>
        <v>243.10999999999999</v>
      </c>
      <c r="N20" s="288">
        <f t="shared" ref="N20:O20" si="4">SUM(N6:N17,N19)</f>
        <v>888.91</v>
      </c>
      <c r="O20" s="377">
        <f t="shared" si="4"/>
        <v>3328.55</v>
      </c>
      <c r="P20" s="377">
        <f>SUM(N20:O20)</f>
        <v>4217.46</v>
      </c>
      <c r="Q20" s="376">
        <f>((P20/K20)-1)*100</f>
        <v>6.798447197891111</v>
      </c>
    </row>
    <row r="21" spans="1:18" s="236" customFormat="1" ht="15" customHeight="1">
      <c r="A21" s="48" t="s">
        <v>88</v>
      </c>
      <c r="B21" s="287">
        <f>SUM(B6:B19)</f>
        <v>5.2</v>
      </c>
      <c r="C21" s="288">
        <f>SUM(C6:C19)</f>
        <v>211.28000000000003</v>
      </c>
      <c r="D21" s="288">
        <f t="shared" ref="D21:E21" si="5">SUM(D6:D19)</f>
        <v>799.37</v>
      </c>
      <c r="E21" s="377">
        <f t="shared" si="5"/>
        <v>3164.63</v>
      </c>
      <c r="F21" s="377">
        <f>SUM(D21:E21)</f>
        <v>3964</v>
      </c>
      <c r="G21" s="287">
        <f>SUM(G6:G19)</f>
        <v>5.3</v>
      </c>
      <c r="H21" s="288">
        <f>SUM(H6:H19)</f>
        <v>213.79000000000002</v>
      </c>
      <c r="I21" s="288">
        <f t="shared" ref="I21" si="6">SUM(I6:I19)</f>
        <v>798.01</v>
      </c>
      <c r="J21" s="377">
        <f>SUM(J6:J19)</f>
        <v>3150.98</v>
      </c>
      <c r="K21" s="377">
        <f>SUM(I21:J21)</f>
        <v>3948.99</v>
      </c>
      <c r="L21" s="287">
        <f>SUM(L6:L19)</f>
        <v>6.1</v>
      </c>
      <c r="M21" s="288">
        <f>SUM(M6:M19)</f>
        <v>243.10999999999999</v>
      </c>
      <c r="N21" s="288">
        <f t="shared" ref="N21:O21" si="7">SUM(N6:N19)</f>
        <v>888.91</v>
      </c>
      <c r="O21" s="377">
        <f t="shared" si="7"/>
        <v>3328.55</v>
      </c>
      <c r="P21" s="377">
        <f>SUM(N21:O21)</f>
        <v>4217.46</v>
      </c>
      <c r="Q21" s="376">
        <f>((P21/K21)-1)*100</f>
        <v>6.798447197891111</v>
      </c>
    </row>
    <row r="22" spans="1:18" s="236" customFormat="1" ht="15" customHeight="1">
      <c r="A22" s="227"/>
      <c r="B22" s="282"/>
      <c r="C22" s="282"/>
      <c r="D22" s="282"/>
      <c r="E22" s="93"/>
      <c r="F22" s="294"/>
      <c r="G22" s="282"/>
      <c r="H22" s="282"/>
      <c r="I22" s="282"/>
      <c r="J22" s="93"/>
      <c r="K22" s="93"/>
      <c r="L22" s="257"/>
      <c r="M22" s="282"/>
      <c r="N22" s="282"/>
      <c r="O22" s="282"/>
      <c r="P22" s="93"/>
      <c r="Q22" s="93"/>
      <c r="R22" s="257"/>
    </row>
    <row r="23" spans="1:18">
      <c r="L23" s="47"/>
    </row>
  </sheetData>
  <mergeCells count="2">
    <mergeCell ref="A1:B1"/>
    <mergeCell ref="A2:J2"/>
  </mergeCells>
  <phoneticPr fontId="5"/>
  <printOptions horizontalCentered="1"/>
  <pageMargins left="3.937007874015748E-2" right="3.937007874015748E-2" top="0.35433070866141736" bottom="0.35433070866141736" header="0.31496062992125984" footer="0.31496062992125984"/>
  <pageSetup paperSize="12" scale="9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V738"/>
  <sheetViews>
    <sheetView tabSelected="1" view="pageBreakPreview" zoomScale="60" zoomScaleNormal="70" workbookViewId="0">
      <selection activeCell="N739" sqref="N739"/>
    </sheetView>
  </sheetViews>
  <sheetFormatPr defaultRowHeight="13.5"/>
  <cols>
    <col min="1" max="1" width="20.625" style="197" customWidth="1"/>
    <col min="2" max="2" width="16.625" style="198" customWidth="1"/>
    <col min="3" max="3" width="6.625" style="198" customWidth="1"/>
    <col min="4" max="4" width="10.625" style="199" customWidth="1"/>
    <col min="5" max="5" width="9.625" style="198" customWidth="1"/>
    <col min="6" max="6" width="11.75" style="198" customWidth="1"/>
    <col min="7" max="7" width="9.625" style="198" customWidth="1"/>
    <col min="8" max="9" width="10.625" style="200" customWidth="1"/>
    <col min="10" max="10" width="9.625" style="198" customWidth="1"/>
    <col min="11" max="11" width="11.625" style="198" customWidth="1"/>
    <col min="12" max="13" width="9.625" style="198" customWidth="1"/>
    <col min="14" max="14" width="10.625" style="198" customWidth="1"/>
    <col min="15" max="15" width="10.625" style="127" customWidth="1"/>
    <col min="16" max="16" width="9" style="200"/>
    <col min="17" max="16384" width="9" style="198"/>
  </cols>
  <sheetData>
    <row r="1" spans="1:16" s="125" customFormat="1" ht="15.95" customHeight="1">
      <c r="B1" s="124"/>
      <c r="D1" s="126"/>
      <c r="H1" s="128"/>
      <c r="I1" s="128"/>
      <c r="N1" s="679">
        <v>44774</v>
      </c>
      <c r="O1" s="679"/>
      <c r="P1" s="128"/>
    </row>
    <row r="2" spans="1:16" s="125" customFormat="1">
      <c r="A2" s="129"/>
      <c r="D2" s="126"/>
      <c r="H2" s="128"/>
      <c r="I2" s="128"/>
      <c r="O2" s="127"/>
      <c r="P2" s="128"/>
    </row>
    <row r="3" spans="1:16" s="125" customFormat="1" ht="24.95" customHeight="1">
      <c r="A3" s="130" t="s">
        <v>866</v>
      </c>
      <c r="B3" s="131"/>
      <c r="C3" s="131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28"/>
    </row>
    <row r="4" spans="1:16" s="125" customFormat="1" ht="24.95" customHeight="1">
      <c r="A4" s="130" t="s">
        <v>867</v>
      </c>
      <c r="B4" s="131"/>
      <c r="C4" s="131"/>
      <c r="D4" s="132"/>
      <c r="E4" s="131"/>
      <c r="F4" s="131"/>
      <c r="G4" s="131"/>
      <c r="H4" s="248"/>
      <c r="I4" s="248"/>
      <c r="J4" s="131"/>
      <c r="K4" s="131"/>
      <c r="L4" s="131"/>
      <c r="M4" s="131"/>
      <c r="N4" s="131"/>
      <c r="O4" s="131"/>
      <c r="P4" s="128"/>
    </row>
    <row r="5" spans="1:16" s="125" customFormat="1" ht="15" customHeight="1">
      <c r="A5" s="133"/>
      <c r="D5" s="126"/>
      <c r="H5" s="128"/>
      <c r="I5" s="128"/>
      <c r="O5" s="127"/>
      <c r="P5" s="128"/>
    </row>
    <row r="6" spans="1:16" s="136" customFormat="1" ht="15" customHeight="1">
      <c r="A6" s="3"/>
      <c r="B6" s="498"/>
      <c r="C6" s="2"/>
      <c r="D6" s="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5"/>
    </row>
    <row r="7" spans="1:16" s="128" customFormat="1" ht="20.100000000000001" customHeight="1">
      <c r="A7" s="498" t="s">
        <v>253</v>
      </c>
      <c r="B7" s="500" t="s">
        <v>63</v>
      </c>
      <c r="C7" s="321"/>
      <c r="D7" s="322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137"/>
    </row>
    <row r="8" spans="1:16" s="142" customFormat="1" ht="15" customHeight="1">
      <c r="A8" s="138"/>
      <c r="B8" s="139"/>
      <c r="C8" s="139"/>
      <c r="D8" s="140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5"/>
      <c r="P8" s="141"/>
    </row>
    <row r="9" spans="1:16" s="144" customFormat="1" ht="15" customHeight="1">
      <c r="A9" s="471"/>
      <c r="B9" s="472"/>
      <c r="C9" s="473"/>
      <c r="D9" s="474"/>
      <c r="E9" s="680" t="s">
        <v>635</v>
      </c>
      <c r="F9" s="681"/>
      <c r="G9" s="681"/>
      <c r="H9" s="681"/>
      <c r="I9" s="682"/>
      <c r="J9" s="680" t="s">
        <v>868</v>
      </c>
      <c r="K9" s="681"/>
      <c r="L9" s="681"/>
      <c r="M9" s="681"/>
      <c r="N9" s="682"/>
      <c r="O9" s="475"/>
    </row>
    <row r="10" spans="1:16" s="144" customFormat="1" ht="27">
      <c r="A10" s="471" t="s">
        <v>254</v>
      </c>
      <c r="B10" s="472" t="s">
        <v>59</v>
      </c>
      <c r="C10" s="473" t="s">
        <v>255</v>
      </c>
      <c r="D10" s="474" t="s">
        <v>256</v>
      </c>
      <c r="E10" s="8" t="s">
        <v>60</v>
      </c>
      <c r="F10" s="222" t="s">
        <v>431</v>
      </c>
      <c r="G10" s="218" t="s">
        <v>333</v>
      </c>
      <c r="H10" s="9" t="s">
        <v>331</v>
      </c>
      <c r="I10" s="450" t="s">
        <v>332</v>
      </c>
      <c r="J10" s="8" t="s">
        <v>60</v>
      </c>
      <c r="K10" s="222" t="s">
        <v>431</v>
      </c>
      <c r="L10" s="218" t="s">
        <v>333</v>
      </c>
      <c r="M10" s="9" t="s">
        <v>331</v>
      </c>
      <c r="N10" s="450" t="s">
        <v>332</v>
      </c>
      <c r="O10" s="145" t="s">
        <v>1684</v>
      </c>
    </row>
    <row r="11" spans="1:16" s="144" customFormat="1" ht="15" customHeight="1">
      <c r="A11" s="346" t="s">
        <v>257</v>
      </c>
      <c r="B11" s="148" t="s">
        <v>64</v>
      </c>
      <c r="C11" s="95" t="s">
        <v>62</v>
      </c>
      <c r="D11" s="146"/>
      <c r="E11" s="149" t="s">
        <v>62</v>
      </c>
      <c r="F11" s="150"/>
      <c r="G11" s="150"/>
      <c r="H11" s="150" t="s">
        <v>62</v>
      </c>
      <c r="I11" s="151"/>
      <c r="J11" s="149" t="s">
        <v>62</v>
      </c>
      <c r="K11" s="150" t="s">
        <v>62</v>
      </c>
      <c r="L11" s="150"/>
      <c r="M11" s="150"/>
      <c r="N11" s="151" t="s">
        <v>62</v>
      </c>
      <c r="O11" s="147"/>
    </row>
    <row r="12" spans="1:16" s="306" customFormat="1" ht="15" customHeight="1">
      <c r="A12" s="340" t="s">
        <v>636</v>
      </c>
      <c r="B12" s="347" t="s">
        <v>637</v>
      </c>
      <c r="C12" s="300" t="s">
        <v>11</v>
      </c>
      <c r="D12" s="325" t="s">
        <v>129</v>
      </c>
      <c r="E12" s="302">
        <f>VLOOKUP($A12,Sheet1!$A$10:$P$487,3,FALSE)</f>
        <v>0</v>
      </c>
      <c r="F12" s="303">
        <f>VLOOKUP($A12,Sheet1!$A$10:$P$487,4,FALSE)</f>
        <v>0.2</v>
      </c>
      <c r="G12" s="303">
        <f>VLOOKUP($A12,Sheet1!$A$10:$P$487,5,FALSE)</f>
        <v>0</v>
      </c>
      <c r="H12" s="303">
        <f>VLOOKUP($A12,Sheet1!$A$10:$P$487,8,FALSE)</f>
        <v>0.32</v>
      </c>
      <c r="I12" s="304">
        <f>G12+H12</f>
        <v>0.32</v>
      </c>
      <c r="J12" s="302">
        <f>VLOOKUP($A12,Sheet1!$A$10:$P$487,10,FALSE)</f>
        <v>0</v>
      </c>
      <c r="K12" s="303">
        <f>VLOOKUP($A12,Sheet1!$A$10:$P$487,11,FALSE)</f>
        <v>0.48</v>
      </c>
      <c r="L12" s="303">
        <f>VLOOKUP($A12,Sheet1!$A$10:$P$487,12,FALSE)</f>
        <v>0</v>
      </c>
      <c r="M12" s="303">
        <f>VLOOKUP($A12,Sheet1!$A$10:$P$487,15,FALSE)</f>
        <v>0.51</v>
      </c>
      <c r="N12" s="304">
        <f>L12+M12</f>
        <v>0.51</v>
      </c>
      <c r="O12" s="305">
        <f>((N12/I12)-1)*100</f>
        <v>59.375</v>
      </c>
    </row>
    <row r="13" spans="1:16" s="306" customFormat="1" ht="15" customHeight="1">
      <c r="A13" s="340" t="s">
        <v>130</v>
      </c>
      <c r="B13" s="347" t="s">
        <v>131</v>
      </c>
      <c r="C13" s="300" t="s">
        <v>11</v>
      </c>
      <c r="D13" s="325" t="s">
        <v>129</v>
      </c>
      <c r="E13" s="302">
        <f>VLOOKUP($A13,Sheet1!$A$10:$P$487,3,FALSE)</f>
        <v>0</v>
      </c>
      <c r="F13" s="303">
        <f>VLOOKUP($A13,Sheet1!$A$10:$P$487,4,FALSE)</f>
        <v>0.56999999999999995</v>
      </c>
      <c r="G13" s="303">
        <f>VLOOKUP($A13,Sheet1!$A$10:$P$487,5,FALSE)</f>
        <v>0.39</v>
      </c>
      <c r="H13" s="303">
        <f>VLOOKUP($A13,Sheet1!$A$10:$P$487,8,FALSE)</f>
        <v>4.3099999999999996</v>
      </c>
      <c r="I13" s="304">
        <f>G13+H13</f>
        <v>4.6999999999999993</v>
      </c>
      <c r="J13" s="302">
        <f>VLOOKUP($A13,Sheet1!$A$10:$P$487,10,FALSE)</f>
        <v>0</v>
      </c>
      <c r="K13" s="303">
        <f>VLOOKUP($A13,Sheet1!$A$10:$P$487,11,FALSE)</f>
        <v>0.67</v>
      </c>
      <c r="L13" s="303">
        <f>VLOOKUP($A13,Sheet1!$A$10:$P$487,12,FALSE)</f>
        <v>0</v>
      </c>
      <c r="M13" s="303">
        <f>VLOOKUP($A13,Sheet1!$A$10:$P$487,15,FALSE)</f>
        <v>3.95</v>
      </c>
      <c r="N13" s="304">
        <f>L13+M13</f>
        <v>3.95</v>
      </c>
      <c r="O13" s="305">
        <f>((N13/I13)-1)*100</f>
        <v>-15.957446808510623</v>
      </c>
    </row>
    <row r="14" spans="1:16" s="585" customFormat="1" ht="15" customHeight="1">
      <c r="A14" s="426" t="s">
        <v>638</v>
      </c>
      <c r="B14" s="452" t="s">
        <v>639</v>
      </c>
      <c r="C14" s="453" t="s">
        <v>11</v>
      </c>
      <c r="D14" s="454" t="s">
        <v>129</v>
      </c>
      <c r="E14" s="581">
        <f>VLOOKUP($A14,Sheet1!$A$10:$P$487,3,FALSE)</f>
        <v>0</v>
      </c>
      <c r="F14" s="582">
        <f>VLOOKUP($A14,Sheet1!$A$10:$P$487,4,FALSE)</f>
        <v>0.12</v>
      </c>
      <c r="G14" s="582">
        <f>VLOOKUP($A14,Sheet1!$A$10:$P$487,5,FALSE)</f>
        <v>0</v>
      </c>
      <c r="H14" s="582">
        <f>VLOOKUP($A14,Sheet1!$A$10:$P$487,8,FALSE)</f>
        <v>1.1000000000000001</v>
      </c>
      <c r="I14" s="583">
        <f>G14+H14</f>
        <v>1.1000000000000001</v>
      </c>
      <c r="J14" s="581">
        <f>VLOOKUP($A14,Sheet1!$A$10:$P$487,10,FALSE)</f>
        <v>0</v>
      </c>
      <c r="K14" s="582">
        <f>VLOOKUP($A14,Sheet1!$A$10:$P$487,11,FALSE)</f>
        <v>0.03</v>
      </c>
      <c r="L14" s="582">
        <f>VLOOKUP($A14,Sheet1!$A$10:$P$487,12,FALSE)</f>
        <v>0</v>
      </c>
      <c r="M14" s="582">
        <f>VLOOKUP($A14,Sheet1!$A$10:$P$487,15,FALSE)</f>
        <v>0.89</v>
      </c>
      <c r="N14" s="583">
        <f>L14+M14</f>
        <v>0.89</v>
      </c>
      <c r="O14" s="584">
        <f>((N14/I14)-1)*100</f>
        <v>-19.090909090909093</v>
      </c>
    </row>
    <row r="15" spans="1:16" s="98" customFormat="1" ht="15" customHeight="1">
      <c r="A15" s="153"/>
      <c r="B15" s="351"/>
      <c r="C15" s="155"/>
      <c r="D15" s="104"/>
      <c r="E15" s="156"/>
      <c r="F15" s="238"/>
      <c r="G15" s="238"/>
      <c r="H15" s="238"/>
      <c r="I15" s="239"/>
      <c r="J15" s="156"/>
      <c r="K15" s="238"/>
      <c r="L15" s="238"/>
      <c r="M15" s="238"/>
      <c r="N15" s="239"/>
      <c r="O15" s="152"/>
      <c r="P15" s="157"/>
    </row>
    <row r="16" spans="1:16" s="128" customFormat="1" ht="15" customHeight="1">
      <c r="A16" s="509" t="s">
        <v>258</v>
      </c>
      <c r="B16" s="510"/>
      <c r="C16" s="95"/>
      <c r="D16" s="146"/>
      <c r="E16" s="158">
        <f>SUM(E11:E15)</f>
        <v>0</v>
      </c>
      <c r="F16" s="265">
        <f t="shared" ref="F16:N16" si="0">SUM(F11:F15)</f>
        <v>0.89</v>
      </c>
      <c r="G16" s="265">
        <f t="shared" si="0"/>
        <v>0.39</v>
      </c>
      <c r="H16" s="265">
        <f t="shared" si="0"/>
        <v>5.73</v>
      </c>
      <c r="I16" s="266">
        <f>SUM(I11:I15)</f>
        <v>6.1199999999999992</v>
      </c>
      <c r="J16" s="158">
        <f t="shared" si="0"/>
        <v>0</v>
      </c>
      <c r="K16" s="265">
        <f t="shared" si="0"/>
        <v>1.18</v>
      </c>
      <c r="L16" s="265">
        <f t="shared" si="0"/>
        <v>0</v>
      </c>
      <c r="M16" s="265">
        <f t="shared" si="0"/>
        <v>5.35</v>
      </c>
      <c r="N16" s="266">
        <f t="shared" si="0"/>
        <v>5.35</v>
      </c>
      <c r="O16" s="261">
        <f>((N16/I16)-1)*100</f>
        <v>-12.581699346405228</v>
      </c>
    </row>
    <row r="17" spans="1:17" s="98" customFormat="1" ht="15" customHeight="1">
      <c r="A17" s="505"/>
      <c r="B17" s="477"/>
      <c r="C17" s="470"/>
      <c r="D17" s="476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78"/>
      <c r="P17" s="157"/>
    </row>
    <row r="18" spans="1:17" s="144" customFormat="1" ht="15" customHeight="1">
      <c r="A18" s="471"/>
      <c r="B18" s="472"/>
      <c r="C18" s="473"/>
      <c r="D18" s="474"/>
      <c r="E18" s="680" t="s">
        <v>635</v>
      </c>
      <c r="F18" s="681"/>
      <c r="G18" s="681"/>
      <c r="H18" s="681"/>
      <c r="I18" s="682"/>
      <c r="J18" s="680" t="s">
        <v>868</v>
      </c>
      <c r="K18" s="681"/>
      <c r="L18" s="681"/>
      <c r="M18" s="681"/>
      <c r="N18" s="682"/>
      <c r="O18" s="475"/>
    </row>
    <row r="19" spans="1:17" s="144" customFormat="1" ht="27">
      <c r="A19" s="471" t="s">
        <v>254</v>
      </c>
      <c r="B19" s="472" t="s">
        <v>59</v>
      </c>
      <c r="C19" s="473" t="s">
        <v>255</v>
      </c>
      <c r="D19" s="474" t="s">
        <v>256</v>
      </c>
      <c r="E19" s="8" t="s">
        <v>60</v>
      </c>
      <c r="F19" s="222" t="s">
        <v>431</v>
      </c>
      <c r="G19" s="218" t="s">
        <v>333</v>
      </c>
      <c r="H19" s="9" t="s">
        <v>331</v>
      </c>
      <c r="I19" s="450" t="s">
        <v>332</v>
      </c>
      <c r="J19" s="8" t="s">
        <v>60</v>
      </c>
      <c r="K19" s="222" t="s">
        <v>431</v>
      </c>
      <c r="L19" s="218" t="s">
        <v>333</v>
      </c>
      <c r="M19" s="9" t="s">
        <v>331</v>
      </c>
      <c r="N19" s="450" t="s">
        <v>332</v>
      </c>
      <c r="O19" s="145" t="s">
        <v>1684</v>
      </c>
    </row>
    <row r="20" spans="1:17" s="144" customFormat="1" ht="15" customHeight="1">
      <c r="A20" s="352" t="s">
        <v>259</v>
      </c>
      <c r="B20" s="159" t="s">
        <v>260</v>
      </c>
      <c r="C20" s="95" t="s">
        <v>62</v>
      </c>
      <c r="D20" s="146"/>
      <c r="E20" s="149" t="s">
        <v>62</v>
      </c>
      <c r="F20" s="150"/>
      <c r="G20" s="150"/>
      <c r="H20" s="150" t="s">
        <v>62</v>
      </c>
      <c r="I20" s="151"/>
      <c r="J20" s="149" t="s">
        <v>62</v>
      </c>
      <c r="K20" s="150" t="s">
        <v>62</v>
      </c>
      <c r="L20" s="150"/>
      <c r="M20" s="150"/>
      <c r="N20" s="151" t="s">
        <v>62</v>
      </c>
      <c r="O20" s="147"/>
    </row>
    <row r="21" spans="1:17" s="98" customFormat="1" ht="15" customHeight="1">
      <c r="A21" s="427" t="s">
        <v>1400</v>
      </c>
      <c r="B21" s="358" t="s">
        <v>1403</v>
      </c>
      <c r="C21" s="243" t="s">
        <v>1405</v>
      </c>
      <c r="D21" s="104" t="s">
        <v>1657</v>
      </c>
      <c r="E21" s="156">
        <f>VLOOKUP($A21,Sheet1!$A$10:$P$487,3,FALSE)</f>
        <v>0</v>
      </c>
      <c r="F21" s="238">
        <f>VLOOKUP($A21,Sheet1!$A$10:$P$487,4,FALSE)</f>
        <v>0</v>
      </c>
      <c r="G21" s="238">
        <f>VLOOKUP($A21,Sheet1!$A$10:$P$487,5,FALSE)</f>
        <v>0</v>
      </c>
      <c r="H21" s="238">
        <f>VLOOKUP($A21,Sheet1!$A$10:$P$487,8,FALSE)</f>
        <v>0</v>
      </c>
      <c r="I21" s="239">
        <f>G21+H21</f>
        <v>0</v>
      </c>
      <c r="J21" s="430">
        <f>VLOOKUP($A21,Sheet1!$A$10:$P$487,10,FALSE)</f>
        <v>0</v>
      </c>
      <c r="K21" s="430">
        <f>VLOOKUP($A21,Sheet1!$A$10:$P$487,11,FALSE)</f>
        <v>0</v>
      </c>
      <c r="L21" s="430">
        <f>VLOOKUP($A21,Sheet1!$A$10:$P$487,12,FALSE)</f>
        <v>0</v>
      </c>
      <c r="M21" s="430">
        <f>VLOOKUP($A21,Sheet1!$A$10:$P$487,15,FALSE)</f>
        <v>0.15</v>
      </c>
      <c r="N21" s="431">
        <f>L21+M21</f>
        <v>0.15</v>
      </c>
      <c r="O21" s="305" t="e">
        <f>((N21/I21)-1)*100</f>
        <v>#DIV/0!</v>
      </c>
      <c r="P21" s="157"/>
    </row>
    <row r="22" spans="1:17" s="306" customFormat="1" ht="15" customHeight="1">
      <c r="A22" s="341" t="s">
        <v>640</v>
      </c>
      <c r="B22" s="348" t="s">
        <v>641</v>
      </c>
      <c r="C22" s="300" t="s">
        <v>11</v>
      </c>
      <c r="D22" s="325" t="s">
        <v>132</v>
      </c>
      <c r="E22" s="302">
        <f>VLOOKUP($A22,Sheet1!$A$10:$P$487,3,FALSE)</f>
        <v>0</v>
      </c>
      <c r="F22" s="303">
        <f>VLOOKUP($A22,Sheet1!$A$10:$P$487,4,FALSE)</f>
        <v>0.04</v>
      </c>
      <c r="G22" s="303">
        <f>VLOOKUP($A22,Sheet1!$A$10:$P$487,5,FALSE)</f>
        <v>0</v>
      </c>
      <c r="H22" s="303">
        <f>VLOOKUP($A22,Sheet1!$A$10:$P$487,8,FALSE)</f>
        <v>0.1</v>
      </c>
      <c r="I22" s="304">
        <f>G22+H22</f>
        <v>0.1</v>
      </c>
      <c r="J22" s="302">
        <f>VLOOKUP($A22,Sheet1!$A$10:$P$487,10,FALSE)</f>
        <v>0</v>
      </c>
      <c r="K22" s="303">
        <f>VLOOKUP($A22,Sheet1!$A$10:$P$487,11,FALSE)</f>
        <v>0.15</v>
      </c>
      <c r="L22" s="303">
        <f>VLOOKUP($A22,Sheet1!$A$10:$P$487,12,FALSE)</f>
        <v>0</v>
      </c>
      <c r="M22" s="303">
        <f>VLOOKUP($A22,Sheet1!$A$10:$P$487,15,FALSE)</f>
        <v>0.18</v>
      </c>
      <c r="N22" s="304">
        <f>L22+M22</f>
        <v>0.18</v>
      </c>
      <c r="O22" s="305">
        <f>((N22/I22)-1)*100</f>
        <v>79.999999999999986</v>
      </c>
    </row>
    <row r="23" spans="1:17" s="306" customFormat="1" ht="15" customHeight="1">
      <c r="A23" s="339" t="s">
        <v>642</v>
      </c>
      <c r="B23" s="347" t="s">
        <v>643</v>
      </c>
      <c r="C23" s="300" t="s">
        <v>11</v>
      </c>
      <c r="D23" s="325" t="s">
        <v>132</v>
      </c>
      <c r="E23" s="302">
        <f>VLOOKUP($A23,Sheet1!$A$10:$P$487,3,FALSE)</f>
        <v>0</v>
      </c>
      <c r="F23" s="303">
        <f>VLOOKUP($A23,Sheet1!$A$10:$P$487,4,FALSE)</f>
        <v>0.09</v>
      </c>
      <c r="G23" s="303">
        <f>VLOOKUP($A23,Sheet1!$A$10:$P$487,5,FALSE)</f>
        <v>0</v>
      </c>
      <c r="H23" s="303">
        <f>VLOOKUP($A23,Sheet1!$A$10:$P$487,8,FALSE)</f>
        <v>0.89</v>
      </c>
      <c r="I23" s="304">
        <f>G23+H23</f>
        <v>0.89</v>
      </c>
      <c r="J23" s="302">
        <f>VLOOKUP($A23,Sheet1!$A$10:$P$487,10,FALSE)</f>
        <v>0</v>
      </c>
      <c r="K23" s="303">
        <f>VLOOKUP($A23,Sheet1!$A$10:$P$487,11,FALSE)</f>
        <v>0.14000000000000001</v>
      </c>
      <c r="L23" s="303">
        <f>VLOOKUP($A23,Sheet1!$A$10:$P$487,12,FALSE)</f>
        <v>0</v>
      </c>
      <c r="M23" s="303">
        <f>VLOOKUP($A23,Sheet1!$A$10:$P$487,15,FALSE)</f>
        <v>0.68</v>
      </c>
      <c r="N23" s="304">
        <f>L23+M23</f>
        <v>0.68</v>
      </c>
      <c r="O23" s="305">
        <f>((N23/I23)-1)*100</f>
        <v>-23.595505617977519</v>
      </c>
      <c r="P23" s="157"/>
    </row>
    <row r="24" spans="1:17" s="306" customFormat="1" ht="15" customHeight="1">
      <c r="A24" s="339" t="s">
        <v>644</v>
      </c>
      <c r="B24" s="347" t="s">
        <v>1659</v>
      </c>
      <c r="C24" s="300" t="s">
        <v>11</v>
      </c>
      <c r="D24" s="325" t="s">
        <v>132</v>
      </c>
      <c r="E24" s="302">
        <f>VLOOKUP($A24,Sheet1!$A$10:$P$487,3,FALSE)</f>
        <v>0</v>
      </c>
      <c r="F24" s="303">
        <f>VLOOKUP($A24,Sheet1!$A$10:$P$487,4,FALSE)</f>
        <v>0.28000000000000003</v>
      </c>
      <c r="G24" s="303">
        <f>VLOOKUP($A24,Sheet1!$A$10:$P$487,5,FALSE)</f>
        <v>0</v>
      </c>
      <c r="H24" s="303">
        <f>VLOOKUP($A24,Sheet1!$A$10:$P$487,8,FALSE)</f>
        <v>0.06</v>
      </c>
      <c r="I24" s="304">
        <f>G24+H24</f>
        <v>0.06</v>
      </c>
      <c r="J24" s="302">
        <f>VLOOKUP($A24,Sheet1!$A$10:$P$487,10,FALSE)</f>
        <v>0</v>
      </c>
      <c r="K24" s="303">
        <f>VLOOKUP($A24,Sheet1!$A$10:$P$487,11,FALSE)</f>
        <v>0.15</v>
      </c>
      <c r="L24" s="303">
        <f>VLOOKUP($A24,Sheet1!$A$10:$P$487,12,FALSE)</f>
        <v>0</v>
      </c>
      <c r="M24" s="303">
        <f>VLOOKUP($A24,Sheet1!$A$10:$P$487,15,FALSE)</f>
        <v>0.27</v>
      </c>
      <c r="N24" s="304">
        <f>L24+M24</f>
        <v>0.27</v>
      </c>
      <c r="O24" s="305">
        <f>((N24/I24)-1)*100</f>
        <v>350.00000000000011</v>
      </c>
    </row>
    <row r="25" spans="1:17" s="306" customFormat="1" ht="15" customHeight="1">
      <c r="A25" s="339" t="s">
        <v>645</v>
      </c>
      <c r="B25" s="347" t="s">
        <v>1660</v>
      </c>
      <c r="C25" s="300" t="s">
        <v>11</v>
      </c>
      <c r="D25" s="325" t="s">
        <v>132</v>
      </c>
      <c r="E25" s="302">
        <f>VLOOKUP($A25,Sheet1!$A$10:$P$487,3,FALSE)</f>
        <v>0</v>
      </c>
      <c r="F25" s="303">
        <f>VLOOKUP($A25,Sheet1!$A$10:$P$487,4,FALSE)</f>
        <v>0.16</v>
      </c>
      <c r="G25" s="303">
        <f>VLOOKUP($A25,Sheet1!$A$10:$P$487,5,FALSE)</f>
        <v>0</v>
      </c>
      <c r="H25" s="303">
        <f>VLOOKUP($A25,Sheet1!$A$10:$P$487,8,FALSE)</f>
        <v>1.2</v>
      </c>
      <c r="I25" s="304">
        <f>G25+H25</f>
        <v>1.2</v>
      </c>
      <c r="J25" s="302">
        <f>VLOOKUP($A25,Sheet1!$A$10:$P$487,10,FALSE)</f>
        <v>0</v>
      </c>
      <c r="K25" s="303">
        <f>VLOOKUP($A25,Sheet1!$A$10:$P$487,11,FALSE)</f>
        <v>0.34</v>
      </c>
      <c r="L25" s="303">
        <f>VLOOKUP($A25,Sheet1!$A$10:$P$487,12,FALSE)</f>
        <v>0</v>
      </c>
      <c r="M25" s="303">
        <f>VLOOKUP($A25,Sheet1!$A$10:$P$487,15,FALSE)</f>
        <v>0.9</v>
      </c>
      <c r="N25" s="304">
        <f>L25+M25</f>
        <v>0.9</v>
      </c>
      <c r="O25" s="305">
        <f>((N25/I25)-1)*100</f>
        <v>-25</v>
      </c>
      <c r="P25" s="157"/>
    </row>
    <row r="26" spans="1:17" s="98" customFormat="1" ht="15" customHeight="1">
      <c r="A26" s="496"/>
      <c r="B26" s="354"/>
      <c r="C26" s="243"/>
      <c r="D26" s="104"/>
      <c r="E26" s="156"/>
      <c r="F26" s="238"/>
      <c r="G26" s="238"/>
      <c r="H26" s="238"/>
      <c r="I26" s="239"/>
      <c r="J26" s="156"/>
      <c r="K26" s="238"/>
      <c r="L26" s="238"/>
      <c r="M26" s="238"/>
      <c r="N26" s="239"/>
      <c r="O26" s="152"/>
      <c r="Q26" s="99"/>
    </row>
    <row r="27" spans="1:17" s="128" customFormat="1" ht="15" customHeight="1">
      <c r="A27" s="535" t="s">
        <v>261</v>
      </c>
      <c r="B27" s="536"/>
      <c r="C27" s="95"/>
      <c r="D27" s="146"/>
      <c r="E27" s="158">
        <f>SUM(E20:E26)</f>
        <v>0</v>
      </c>
      <c r="F27" s="265">
        <f t="shared" ref="F27:N27" si="1">SUM(F20:F26)</f>
        <v>0.57000000000000006</v>
      </c>
      <c r="G27" s="265">
        <f t="shared" si="1"/>
        <v>0</v>
      </c>
      <c r="H27" s="265">
        <f t="shared" si="1"/>
        <v>2.25</v>
      </c>
      <c r="I27" s="266">
        <f t="shared" si="1"/>
        <v>2.25</v>
      </c>
      <c r="J27" s="158">
        <f t="shared" si="1"/>
        <v>0</v>
      </c>
      <c r="K27" s="265">
        <f t="shared" si="1"/>
        <v>0.78</v>
      </c>
      <c r="L27" s="265">
        <f t="shared" si="1"/>
        <v>0</v>
      </c>
      <c r="M27" s="265">
        <f t="shared" si="1"/>
        <v>2.1800000000000002</v>
      </c>
      <c r="N27" s="266">
        <f t="shared" si="1"/>
        <v>2.1800000000000002</v>
      </c>
      <c r="O27" s="261">
        <f t="shared" ref="O27" si="2">((N27/I27)-1)*100</f>
        <v>-3.1111111111111089</v>
      </c>
    </row>
    <row r="28" spans="1:17" s="98" customFormat="1" ht="15" customHeight="1">
      <c r="A28" s="479"/>
      <c r="B28" s="428"/>
      <c r="C28" s="429"/>
      <c r="D28" s="104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78"/>
      <c r="P28" s="157"/>
    </row>
    <row r="29" spans="1:17" s="144" customFormat="1" ht="15" customHeight="1">
      <c r="A29" s="471"/>
      <c r="B29" s="472"/>
      <c r="C29" s="473"/>
      <c r="D29" s="474"/>
      <c r="E29" s="680" t="s">
        <v>635</v>
      </c>
      <c r="F29" s="681"/>
      <c r="G29" s="681"/>
      <c r="H29" s="681"/>
      <c r="I29" s="682"/>
      <c r="J29" s="680" t="s">
        <v>868</v>
      </c>
      <c r="K29" s="681"/>
      <c r="L29" s="681"/>
      <c r="M29" s="681"/>
      <c r="N29" s="682"/>
      <c r="O29" s="475"/>
    </row>
    <row r="30" spans="1:17" s="144" customFormat="1" ht="27">
      <c r="A30" s="471" t="s">
        <v>254</v>
      </c>
      <c r="B30" s="472" t="s">
        <v>59</v>
      </c>
      <c r="C30" s="473" t="s">
        <v>255</v>
      </c>
      <c r="D30" s="474" t="s">
        <v>256</v>
      </c>
      <c r="E30" s="8" t="s">
        <v>60</v>
      </c>
      <c r="F30" s="222" t="s">
        <v>431</v>
      </c>
      <c r="G30" s="218" t="s">
        <v>333</v>
      </c>
      <c r="H30" s="9" t="s">
        <v>331</v>
      </c>
      <c r="I30" s="450" t="s">
        <v>332</v>
      </c>
      <c r="J30" s="8" t="s">
        <v>60</v>
      </c>
      <c r="K30" s="222" t="s">
        <v>431</v>
      </c>
      <c r="L30" s="218" t="s">
        <v>333</v>
      </c>
      <c r="M30" s="9" t="s">
        <v>331</v>
      </c>
      <c r="N30" s="450" t="s">
        <v>332</v>
      </c>
      <c r="O30" s="145" t="s">
        <v>1684</v>
      </c>
    </row>
    <row r="31" spans="1:17" s="144" customFormat="1" ht="15" customHeight="1">
      <c r="A31" s="355" t="s">
        <v>262</v>
      </c>
      <c r="B31" s="160" t="s">
        <v>65</v>
      </c>
      <c r="C31" s="95" t="s">
        <v>62</v>
      </c>
      <c r="D31" s="146"/>
      <c r="E31" s="149" t="s">
        <v>62</v>
      </c>
      <c r="F31" s="150"/>
      <c r="G31" s="150"/>
      <c r="H31" s="150" t="s">
        <v>62</v>
      </c>
      <c r="I31" s="151"/>
      <c r="J31" s="149" t="s">
        <v>62</v>
      </c>
      <c r="K31" s="150" t="s">
        <v>62</v>
      </c>
      <c r="L31" s="150"/>
      <c r="M31" s="150"/>
      <c r="N31" s="151" t="s">
        <v>62</v>
      </c>
      <c r="O31" s="147"/>
    </row>
    <row r="32" spans="1:17" s="306" customFormat="1" ht="15" customHeight="1">
      <c r="A32" s="339" t="s">
        <v>646</v>
      </c>
      <c r="B32" s="347" t="s">
        <v>647</v>
      </c>
      <c r="C32" s="300" t="s">
        <v>11</v>
      </c>
      <c r="D32" s="325" t="s">
        <v>133</v>
      </c>
      <c r="E32" s="302">
        <f>VLOOKUP($A32,Sheet1!$A$10:$P$487,3,FALSE)</f>
        <v>0</v>
      </c>
      <c r="F32" s="303">
        <f>VLOOKUP($A32,Sheet1!$A$10:$P$487,4,FALSE)</f>
        <v>0.18</v>
      </c>
      <c r="G32" s="303">
        <f>VLOOKUP($A32,Sheet1!$A$10:$P$487,5,FALSE)</f>
        <v>0</v>
      </c>
      <c r="H32" s="303">
        <f>VLOOKUP($A32,Sheet1!$A$10:$P$487,8,FALSE)</f>
        <v>0.45</v>
      </c>
      <c r="I32" s="304">
        <f>G32+H32</f>
        <v>0.45</v>
      </c>
      <c r="J32" s="302">
        <f>VLOOKUP($A32,Sheet1!$A$10:$P$487,10,FALSE)</f>
        <v>0</v>
      </c>
      <c r="K32" s="303">
        <f>VLOOKUP($A32,Sheet1!$A$10:$P$487,11,FALSE)</f>
        <v>0.2</v>
      </c>
      <c r="L32" s="303">
        <f>VLOOKUP($A32,Sheet1!$A$10:$P$487,12,FALSE)</f>
        <v>0</v>
      </c>
      <c r="M32" s="303">
        <f>VLOOKUP($A32,Sheet1!$A$10:$P$487,15,FALSE)</f>
        <v>0.8</v>
      </c>
      <c r="N32" s="304">
        <f>L32+M32</f>
        <v>0.8</v>
      </c>
      <c r="O32" s="305">
        <f>((N32/I32)-1)*100</f>
        <v>77.777777777777786</v>
      </c>
    </row>
    <row r="33" spans="1:17" s="306" customFormat="1" ht="15" customHeight="1">
      <c r="A33" s="339" t="s">
        <v>38</v>
      </c>
      <c r="B33" s="347" t="s">
        <v>134</v>
      </c>
      <c r="C33" s="300" t="s">
        <v>11</v>
      </c>
      <c r="D33" s="325" t="s">
        <v>133</v>
      </c>
      <c r="E33" s="302">
        <f>VLOOKUP($A33,Sheet1!$A$10:$P$487,3,FALSE)</f>
        <v>0</v>
      </c>
      <c r="F33" s="303">
        <f>VLOOKUP($A33,Sheet1!$A$10:$P$487,4,FALSE)</f>
        <v>0.7</v>
      </c>
      <c r="G33" s="303">
        <f>VLOOKUP($A33,Sheet1!$A$10:$P$487,5,FALSE)</f>
        <v>0.13</v>
      </c>
      <c r="H33" s="303">
        <f>VLOOKUP($A33,Sheet1!$A$10:$P$487,8,FALSE)</f>
        <v>1.53</v>
      </c>
      <c r="I33" s="304">
        <f>G33+H33</f>
        <v>1.6600000000000001</v>
      </c>
      <c r="J33" s="302">
        <f>VLOOKUP($A33,Sheet1!$A$10:$P$487,10,FALSE)</f>
        <v>0</v>
      </c>
      <c r="K33" s="303">
        <f>VLOOKUP($A33,Sheet1!$A$10:$P$487,11,FALSE)</f>
        <v>0.11</v>
      </c>
      <c r="L33" s="303">
        <f>VLOOKUP($A33,Sheet1!$A$10:$P$487,12,FALSE)</f>
        <v>0</v>
      </c>
      <c r="M33" s="303">
        <f>VLOOKUP($A33,Sheet1!$A$10:$P$487,15,FALSE)</f>
        <v>3.02</v>
      </c>
      <c r="N33" s="304">
        <f>L33+M33</f>
        <v>3.02</v>
      </c>
      <c r="O33" s="305">
        <f>((N33/I33)-1)*100</f>
        <v>81.927710843373475</v>
      </c>
    </row>
    <row r="34" spans="1:17" s="306" customFormat="1" ht="15" customHeight="1">
      <c r="A34" s="339" t="s">
        <v>648</v>
      </c>
      <c r="B34" s="347" t="s">
        <v>649</v>
      </c>
      <c r="C34" s="300" t="s">
        <v>11</v>
      </c>
      <c r="D34" s="325" t="s">
        <v>133</v>
      </c>
      <c r="E34" s="302">
        <f>VLOOKUP($A34,Sheet1!$A$10:$P$487,3,FALSE)</f>
        <v>0</v>
      </c>
      <c r="F34" s="303">
        <f>VLOOKUP($A34,Sheet1!$A$10:$P$487,4,FALSE)</f>
        <v>0.12</v>
      </c>
      <c r="G34" s="303">
        <f>VLOOKUP($A34,Sheet1!$A$10:$P$487,5,FALSE)</f>
        <v>0</v>
      </c>
      <c r="H34" s="303">
        <f>VLOOKUP($A34,Sheet1!$A$10:$P$487,8,FALSE)</f>
        <v>0.81</v>
      </c>
      <c r="I34" s="304">
        <f>G34+H34</f>
        <v>0.81</v>
      </c>
      <c r="J34" s="302">
        <f>VLOOKUP($A34,Sheet1!$A$10:$P$487,10,FALSE)</f>
        <v>0</v>
      </c>
      <c r="K34" s="303">
        <f>VLOOKUP($A34,Sheet1!$A$10:$P$487,11,FALSE)</f>
        <v>0.09</v>
      </c>
      <c r="L34" s="303">
        <f>VLOOKUP($A34,Sheet1!$A$10:$P$487,12,FALSE)</f>
        <v>0</v>
      </c>
      <c r="M34" s="303">
        <f>VLOOKUP($A34,Sheet1!$A$10:$P$487,15,FALSE)</f>
        <v>0.85</v>
      </c>
      <c r="N34" s="304">
        <f>L34+M34</f>
        <v>0.85</v>
      </c>
      <c r="O34" s="305">
        <f>((N34/I34)-1)*100</f>
        <v>4.9382716049382713</v>
      </c>
    </row>
    <row r="35" spans="1:17" s="99" customFormat="1" ht="15" customHeight="1">
      <c r="A35" s="156"/>
      <c r="B35" s="239"/>
      <c r="C35" s="161"/>
      <c r="D35" s="104"/>
      <c r="E35" s="102"/>
      <c r="F35" s="238"/>
      <c r="G35" s="238"/>
      <c r="H35" s="238"/>
      <c r="I35" s="239"/>
      <c r="J35" s="156"/>
      <c r="K35" s="238"/>
      <c r="L35" s="238"/>
      <c r="M35" s="238"/>
      <c r="N35" s="239"/>
      <c r="O35" s="152"/>
      <c r="P35" s="98"/>
    </row>
    <row r="36" spans="1:17" s="128" customFormat="1" ht="15" customHeight="1">
      <c r="A36" s="537" t="s">
        <v>263</v>
      </c>
      <c r="B36" s="538"/>
      <c r="C36" s="95"/>
      <c r="D36" s="146"/>
      <c r="E36" s="158">
        <f>SUM(E31:E35)</f>
        <v>0</v>
      </c>
      <c r="F36" s="265">
        <f t="shared" ref="F36:N36" si="3">SUM(F31:F35)</f>
        <v>0.99999999999999989</v>
      </c>
      <c r="G36" s="265">
        <f t="shared" si="3"/>
        <v>0.13</v>
      </c>
      <c r="H36" s="265">
        <f t="shared" si="3"/>
        <v>2.79</v>
      </c>
      <c r="I36" s="266">
        <f t="shared" si="3"/>
        <v>2.9200000000000004</v>
      </c>
      <c r="J36" s="158">
        <f t="shared" si="3"/>
        <v>0</v>
      </c>
      <c r="K36" s="265">
        <f t="shared" si="3"/>
        <v>0.4</v>
      </c>
      <c r="L36" s="265">
        <f t="shared" si="3"/>
        <v>0</v>
      </c>
      <c r="M36" s="265">
        <f t="shared" si="3"/>
        <v>4.67</v>
      </c>
      <c r="N36" s="266">
        <f t="shared" si="3"/>
        <v>4.67</v>
      </c>
      <c r="O36" s="261">
        <f t="shared" ref="O36" si="4">((N36/I36)-1)*100</f>
        <v>59.931506849315056</v>
      </c>
    </row>
    <row r="37" spans="1:17" s="98" customFormat="1" ht="15" customHeight="1">
      <c r="A37" s="479"/>
      <c r="B37" s="428"/>
      <c r="C37" s="429"/>
      <c r="D37" s="104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78"/>
      <c r="P37" s="157"/>
    </row>
    <row r="38" spans="1:17" s="144" customFormat="1" ht="15" customHeight="1">
      <c r="A38" s="471"/>
      <c r="B38" s="472"/>
      <c r="C38" s="473"/>
      <c r="D38" s="474"/>
      <c r="E38" s="680" t="s">
        <v>635</v>
      </c>
      <c r="F38" s="681"/>
      <c r="G38" s="681"/>
      <c r="H38" s="681"/>
      <c r="I38" s="682"/>
      <c r="J38" s="680" t="s">
        <v>868</v>
      </c>
      <c r="K38" s="681"/>
      <c r="L38" s="681"/>
      <c r="M38" s="681"/>
      <c r="N38" s="682"/>
      <c r="O38" s="475"/>
    </row>
    <row r="39" spans="1:17" s="144" customFormat="1" ht="27">
      <c r="A39" s="471" t="s">
        <v>254</v>
      </c>
      <c r="B39" s="472" t="s">
        <v>59</v>
      </c>
      <c r="C39" s="473" t="s">
        <v>255</v>
      </c>
      <c r="D39" s="474" t="s">
        <v>256</v>
      </c>
      <c r="E39" s="8" t="s">
        <v>60</v>
      </c>
      <c r="F39" s="222" t="s">
        <v>431</v>
      </c>
      <c r="G39" s="218" t="s">
        <v>333</v>
      </c>
      <c r="H39" s="9" t="s">
        <v>331</v>
      </c>
      <c r="I39" s="450" t="s">
        <v>332</v>
      </c>
      <c r="J39" s="8" t="s">
        <v>60</v>
      </c>
      <c r="K39" s="222" t="s">
        <v>431</v>
      </c>
      <c r="L39" s="218" t="s">
        <v>333</v>
      </c>
      <c r="M39" s="9" t="s">
        <v>331</v>
      </c>
      <c r="N39" s="450" t="s">
        <v>332</v>
      </c>
      <c r="O39" s="145" t="s">
        <v>1684</v>
      </c>
    </row>
    <row r="40" spans="1:17" s="144" customFormat="1" ht="15" customHeight="1">
      <c r="A40" s="356" t="s">
        <v>264</v>
      </c>
      <c r="B40" s="162" t="s">
        <v>81</v>
      </c>
      <c r="C40" s="95" t="s">
        <v>62</v>
      </c>
      <c r="D40" s="146"/>
      <c r="E40" s="149" t="s">
        <v>62</v>
      </c>
      <c r="F40" s="150"/>
      <c r="G40" s="150"/>
      <c r="H40" s="150" t="s">
        <v>62</v>
      </c>
      <c r="I40" s="151"/>
      <c r="J40" s="149" t="s">
        <v>62</v>
      </c>
      <c r="K40" s="150" t="s">
        <v>62</v>
      </c>
      <c r="L40" s="150"/>
      <c r="M40" s="150"/>
      <c r="N40" s="151" t="s">
        <v>62</v>
      </c>
      <c r="O40" s="147"/>
    </row>
    <row r="41" spans="1:17" s="306" customFormat="1" ht="13.5" customHeight="1">
      <c r="A41" s="339" t="s">
        <v>650</v>
      </c>
      <c r="B41" s="347" t="s">
        <v>651</v>
      </c>
      <c r="C41" s="300" t="s">
        <v>11</v>
      </c>
      <c r="D41" s="326" t="s">
        <v>135</v>
      </c>
      <c r="E41" s="302">
        <f>VLOOKUP($A41,Sheet1!$A$10:$P$487,3,FALSE)</f>
        <v>0</v>
      </c>
      <c r="F41" s="303">
        <f>VLOOKUP($A41,Sheet1!$A$10:$P$487,4,FALSE)</f>
        <v>0</v>
      </c>
      <c r="G41" s="303">
        <f>VLOOKUP($A41,Sheet1!$A$10:$P$487,5,FALSE)</f>
        <v>0</v>
      </c>
      <c r="H41" s="303">
        <f>VLOOKUP($A41,Sheet1!$A$10:$P$487,8,FALSE)</f>
        <v>0.13</v>
      </c>
      <c r="I41" s="304">
        <f t="shared" ref="I41:I47" si="5">G41+H41</f>
        <v>0.13</v>
      </c>
      <c r="J41" s="302">
        <f>VLOOKUP($A41,Sheet1!$A$10:$P$487,10,FALSE)</f>
        <v>0</v>
      </c>
      <c r="K41" s="303">
        <f>VLOOKUP($A41,Sheet1!$A$10:$P$487,11,FALSE)</f>
        <v>0</v>
      </c>
      <c r="L41" s="303">
        <f>VLOOKUP($A41,Sheet1!$A$10:$P$487,12,FALSE)</f>
        <v>0</v>
      </c>
      <c r="M41" s="303">
        <f>VLOOKUP($A41,Sheet1!$A$10:$P$487,15,FALSE)</f>
        <v>0.17</v>
      </c>
      <c r="N41" s="304">
        <f t="shared" ref="N41:N47" si="6">L41+M41</f>
        <v>0.17</v>
      </c>
      <c r="O41" s="305">
        <f t="shared" ref="O41:O47" si="7">((N41/I41)-1)*100</f>
        <v>30.76923076923077</v>
      </c>
    </row>
    <row r="42" spans="1:17" s="306" customFormat="1" ht="13.5" customHeight="1">
      <c r="A42" s="339" t="s">
        <v>652</v>
      </c>
      <c r="B42" s="347" t="s">
        <v>653</v>
      </c>
      <c r="C42" s="300" t="s">
        <v>11</v>
      </c>
      <c r="D42" s="326" t="s">
        <v>135</v>
      </c>
      <c r="E42" s="302">
        <f>VLOOKUP($A42,Sheet1!$A$10:$P$487,3,FALSE)</f>
        <v>0</v>
      </c>
      <c r="F42" s="303">
        <f>VLOOKUP($A42,Sheet1!$A$10:$P$487,4,FALSE)</f>
        <v>0.34</v>
      </c>
      <c r="G42" s="303">
        <f>VLOOKUP($A42,Sheet1!$A$10:$P$487,5,FALSE)</f>
        <v>0</v>
      </c>
      <c r="H42" s="303">
        <f>VLOOKUP($A42,Sheet1!$A$10:$P$487,8,FALSE)</f>
        <v>0.44</v>
      </c>
      <c r="I42" s="304">
        <f t="shared" si="5"/>
        <v>0.44</v>
      </c>
      <c r="J42" s="302">
        <f>VLOOKUP($A42,Sheet1!$A$10:$P$487,10,FALSE)</f>
        <v>0</v>
      </c>
      <c r="K42" s="303">
        <f>VLOOKUP($A42,Sheet1!$A$10:$P$487,11,FALSE)</f>
        <v>7.0000000000000007E-2</v>
      </c>
      <c r="L42" s="303">
        <f>VLOOKUP($A42,Sheet1!$A$10:$P$487,12,FALSE)</f>
        <v>0</v>
      </c>
      <c r="M42" s="303">
        <f>VLOOKUP($A42,Sheet1!$A$10:$P$487,15,FALSE)</f>
        <v>0.61</v>
      </c>
      <c r="N42" s="304">
        <f t="shared" si="6"/>
        <v>0.61</v>
      </c>
      <c r="O42" s="305">
        <f t="shared" si="7"/>
        <v>38.636363636363626</v>
      </c>
    </row>
    <row r="43" spans="1:17" s="306" customFormat="1" ht="13.5" customHeight="1">
      <c r="A43" s="339" t="s">
        <v>522</v>
      </c>
      <c r="B43" s="347" t="s">
        <v>544</v>
      </c>
      <c r="C43" s="300" t="s">
        <v>11</v>
      </c>
      <c r="D43" s="326" t="s">
        <v>135</v>
      </c>
      <c r="E43" s="302">
        <f>VLOOKUP($A43,Sheet1!$A$10:$P$487,3,FALSE)</f>
        <v>0</v>
      </c>
      <c r="F43" s="303">
        <f>VLOOKUP($A43,Sheet1!$A$10:$P$487,4,FALSE)</f>
        <v>0.15</v>
      </c>
      <c r="G43" s="303">
        <f>VLOOKUP($A43,Sheet1!$A$10:$P$487,5,FALSE)</f>
        <v>0</v>
      </c>
      <c r="H43" s="303">
        <f>VLOOKUP($A43,Sheet1!$A$10:$P$487,8,FALSE)</f>
        <v>11.32</v>
      </c>
      <c r="I43" s="304">
        <f t="shared" si="5"/>
        <v>11.32</v>
      </c>
      <c r="J43" s="302">
        <f>VLOOKUP($A43,Sheet1!$A$10:$P$487,10,FALSE)</f>
        <v>0</v>
      </c>
      <c r="K43" s="303">
        <f>VLOOKUP($A43,Sheet1!$A$10:$P$487,11,FALSE)</f>
        <v>0.46</v>
      </c>
      <c r="L43" s="303">
        <f>VLOOKUP($A43,Sheet1!$A$10:$P$487,12,FALSE)</f>
        <v>0</v>
      </c>
      <c r="M43" s="303">
        <f>VLOOKUP($A43,Sheet1!$A$10:$P$487,15,FALSE)</f>
        <v>16.03</v>
      </c>
      <c r="N43" s="304">
        <f t="shared" si="6"/>
        <v>16.03</v>
      </c>
      <c r="O43" s="305">
        <f t="shared" si="7"/>
        <v>41.60777385159011</v>
      </c>
    </row>
    <row r="44" spans="1:17" s="306" customFormat="1" ht="13.5" customHeight="1">
      <c r="A44" s="339" t="s">
        <v>39</v>
      </c>
      <c r="B44" s="347" t="s">
        <v>136</v>
      </c>
      <c r="C44" s="300" t="s">
        <v>11</v>
      </c>
      <c r="D44" s="326" t="s">
        <v>135</v>
      </c>
      <c r="E44" s="302">
        <f>VLOOKUP($A44,Sheet1!$A$10:$P$487,3,FALSE)</f>
        <v>0</v>
      </c>
      <c r="F44" s="303">
        <f>VLOOKUP($A44,Sheet1!$A$10:$P$487,4,FALSE)</f>
        <v>0.5</v>
      </c>
      <c r="G44" s="303">
        <f>VLOOKUP($A44,Sheet1!$A$10:$P$487,5,FALSE)</f>
        <v>0</v>
      </c>
      <c r="H44" s="303">
        <f>VLOOKUP($A44,Sheet1!$A$10:$P$487,8,FALSE)</f>
        <v>5.9</v>
      </c>
      <c r="I44" s="304">
        <f t="shared" si="5"/>
        <v>5.9</v>
      </c>
      <c r="J44" s="302">
        <f>VLOOKUP($A44,Sheet1!$A$10:$P$487,10,FALSE)</f>
        <v>0</v>
      </c>
      <c r="K44" s="303">
        <f>VLOOKUP($A44,Sheet1!$A$10:$P$487,11,FALSE)</f>
        <v>0.65</v>
      </c>
      <c r="L44" s="303">
        <f>VLOOKUP($A44,Sheet1!$A$10:$P$487,12,FALSE)</f>
        <v>0</v>
      </c>
      <c r="M44" s="303">
        <f>VLOOKUP($A44,Sheet1!$A$10:$P$487,15,FALSE)</f>
        <v>5.0599999999999996</v>
      </c>
      <c r="N44" s="304">
        <f t="shared" si="6"/>
        <v>5.0599999999999996</v>
      </c>
      <c r="O44" s="305">
        <f t="shared" si="7"/>
        <v>-14.237288135593229</v>
      </c>
    </row>
    <row r="45" spans="1:17" s="306" customFormat="1" ht="13.5" customHeight="1">
      <c r="A45" s="339" t="s">
        <v>654</v>
      </c>
      <c r="B45" s="347" t="s">
        <v>655</v>
      </c>
      <c r="C45" s="300" t="s">
        <v>11</v>
      </c>
      <c r="D45" s="326" t="s">
        <v>135</v>
      </c>
      <c r="E45" s="302">
        <f>VLOOKUP($A45,Sheet1!$A$10:$P$487,3,FALSE)</f>
        <v>0</v>
      </c>
      <c r="F45" s="303">
        <f>VLOOKUP($A45,Sheet1!$A$10:$P$487,4,FALSE)</f>
        <v>0</v>
      </c>
      <c r="G45" s="303">
        <f>VLOOKUP($A45,Sheet1!$A$10:$P$487,5,FALSE)</f>
        <v>0</v>
      </c>
      <c r="H45" s="303">
        <f>VLOOKUP($A45,Sheet1!$A$10:$P$487,8,FALSE)</f>
        <v>0.61</v>
      </c>
      <c r="I45" s="304">
        <f t="shared" si="5"/>
        <v>0.61</v>
      </c>
      <c r="J45" s="302">
        <f>VLOOKUP($A45,Sheet1!$A$10:$P$487,10,FALSE)</f>
        <v>0</v>
      </c>
      <c r="K45" s="303">
        <f>VLOOKUP($A45,Sheet1!$A$10:$P$487,11,FALSE)</f>
        <v>0.04</v>
      </c>
      <c r="L45" s="303">
        <f>VLOOKUP($A45,Sheet1!$A$10:$P$487,12,FALSE)</f>
        <v>0</v>
      </c>
      <c r="M45" s="303">
        <f>VLOOKUP($A45,Sheet1!$A$10:$P$487,15,FALSE)</f>
        <v>0.72</v>
      </c>
      <c r="N45" s="304">
        <f t="shared" si="6"/>
        <v>0.72</v>
      </c>
      <c r="O45" s="305">
        <f t="shared" si="7"/>
        <v>18.032786885245898</v>
      </c>
    </row>
    <row r="46" spans="1:17" s="306" customFormat="1" ht="13.5" customHeight="1">
      <c r="A46" s="339" t="s">
        <v>656</v>
      </c>
      <c r="B46" s="347" t="s">
        <v>657</v>
      </c>
      <c r="C46" s="300" t="s">
        <v>11</v>
      </c>
      <c r="D46" s="326" t="s">
        <v>135</v>
      </c>
      <c r="E46" s="302">
        <f>VLOOKUP($A46,Sheet1!$A$10:$P$487,3,FALSE)</f>
        <v>0</v>
      </c>
      <c r="F46" s="303">
        <f>VLOOKUP($A46,Sheet1!$A$10:$P$487,4,FALSE)</f>
        <v>0.02</v>
      </c>
      <c r="G46" s="303">
        <f>VLOOKUP($A46,Sheet1!$A$10:$P$487,5,FALSE)</f>
        <v>0</v>
      </c>
      <c r="H46" s="303">
        <f>VLOOKUP($A46,Sheet1!$A$10:$P$487,8,FALSE)</f>
        <v>0.93</v>
      </c>
      <c r="I46" s="304">
        <f t="shared" si="5"/>
        <v>0.93</v>
      </c>
      <c r="J46" s="302">
        <f>VLOOKUP($A46,Sheet1!$A$10:$P$487,10,FALSE)</f>
        <v>0</v>
      </c>
      <c r="K46" s="303">
        <f>VLOOKUP($A46,Sheet1!$A$10:$P$487,11,FALSE)</f>
        <v>0.36</v>
      </c>
      <c r="L46" s="303">
        <f>VLOOKUP($A46,Sheet1!$A$10:$P$487,12,FALSE)</f>
        <v>0</v>
      </c>
      <c r="M46" s="303">
        <f>VLOOKUP($A46,Sheet1!$A$10:$P$487,15,FALSE)</f>
        <v>0.31</v>
      </c>
      <c r="N46" s="304">
        <f t="shared" si="6"/>
        <v>0.31</v>
      </c>
      <c r="O46" s="305">
        <f t="shared" si="7"/>
        <v>-66.666666666666671</v>
      </c>
    </row>
    <row r="47" spans="1:17" s="306" customFormat="1" ht="13.5" customHeight="1">
      <c r="A47" s="339" t="s">
        <v>658</v>
      </c>
      <c r="B47" s="347" t="s">
        <v>659</v>
      </c>
      <c r="C47" s="300" t="s">
        <v>11</v>
      </c>
      <c r="D47" s="326" t="s">
        <v>135</v>
      </c>
      <c r="E47" s="302">
        <f>VLOOKUP($A47,Sheet1!$A$10:$P$487,3,FALSE)</f>
        <v>0</v>
      </c>
      <c r="F47" s="303">
        <f>VLOOKUP($A47,Sheet1!$A$10:$P$487,4,FALSE)</f>
        <v>0.25</v>
      </c>
      <c r="G47" s="303">
        <f>VLOOKUP($A47,Sheet1!$A$10:$P$487,5,FALSE)</f>
        <v>0</v>
      </c>
      <c r="H47" s="303">
        <f>VLOOKUP($A47,Sheet1!$A$10:$P$487,8,FALSE)</f>
        <v>0.08</v>
      </c>
      <c r="I47" s="304">
        <f t="shared" si="5"/>
        <v>0.08</v>
      </c>
      <c r="J47" s="302">
        <f>VLOOKUP($A47,Sheet1!$A$10:$P$487,10,FALSE)</f>
        <v>0</v>
      </c>
      <c r="K47" s="303">
        <f>VLOOKUP($A47,Sheet1!$A$10:$P$487,11,FALSE)</f>
        <v>0.21</v>
      </c>
      <c r="L47" s="303">
        <f>VLOOKUP($A47,Sheet1!$A$10:$P$487,12,FALSE)</f>
        <v>0</v>
      </c>
      <c r="M47" s="303">
        <f>VLOOKUP($A47,Sheet1!$A$10:$P$487,15,FALSE)</f>
        <v>0.65</v>
      </c>
      <c r="N47" s="304">
        <f t="shared" si="6"/>
        <v>0.65</v>
      </c>
      <c r="O47" s="305">
        <f t="shared" si="7"/>
        <v>712.5</v>
      </c>
    </row>
    <row r="48" spans="1:17" s="98" customFormat="1" ht="15" customHeight="1">
      <c r="A48" s="156"/>
      <c r="B48" s="239"/>
      <c r="C48" s="161"/>
      <c r="D48" s="163"/>
      <c r="E48" s="156"/>
      <c r="F48" s="238"/>
      <c r="G48" s="238"/>
      <c r="H48" s="238"/>
      <c r="I48" s="239"/>
      <c r="J48" s="156"/>
      <c r="K48" s="238"/>
      <c r="L48" s="238"/>
      <c r="M48" s="238"/>
      <c r="N48" s="239"/>
      <c r="O48" s="152"/>
      <c r="P48" s="157"/>
      <c r="Q48" s="99"/>
    </row>
    <row r="49" spans="1:16" s="128" customFormat="1" ht="15" customHeight="1">
      <c r="A49" s="539" t="s">
        <v>265</v>
      </c>
      <c r="B49" s="540"/>
      <c r="C49" s="95"/>
      <c r="D49" s="146"/>
      <c r="E49" s="158">
        <f>SUM(E40:E48)</f>
        <v>0</v>
      </c>
      <c r="F49" s="265">
        <f t="shared" ref="F49:N49" si="8">SUM(F40:F48)</f>
        <v>1.26</v>
      </c>
      <c r="G49" s="265">
        <f t="shared" si="8"/>
        <v>0</v>
      </c>
      <c r="H49" s="265">
        <f t="shared" si="8"/>
        <v>19.409999999999997</v>
      </c>
      <c r="I49" s="266">
        <f t="shared" si="8"/>
        <v>19.409999999999997</v>
      </c>
      <c r="J49" s="158">
        <f t="shared" si="8"/>
        <v>0</v>
      </c>
      <c r="K49" s="265">
        <f t="shared" si="8"/>
        <v>1.79</v>
      </c>
      <c r="L49" s="265">
        <f t="shared" si="8"/>
        <v>0</v>
      </c>
      <c r="M49" s="265">
        <f t="shared" si="8"/>
        <v>23.549999999999997</v>
      </c>
      <c r="N49" s="266">
        <f t="shared" si="8"/>
        <v>23.549999999999997</v>
      </c>
      <c r="O49" s="261">
        <f t="shared" ref="O49" si="9">((N49/I49)-1)*100</f>
        <v>21.329211746522425</v>
      </c>
    </row>
    <row r="50" spans="1:16" s="98" customFormat="1" ht="15" customHeight="1">
      <c r="A50" s="479"/>
      <c r="B50" s="428"/>
      <c r="C50" s="429"/>
      <c r="D50" s="104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78"/>
      <c r="P50" s="157"/>
    </row>
    <row r="51" spans="1:16" s="144" customFormat="1" ht="15" customHeight="1">
      <c r="A51" s="471"/>
      <c r="B51" s="472"/>
      <c r="C51" s="473"/>
      <c r="D51" s="474"/>
      <c r="E51" s="680" t="s">
        <v>635</v>
      </c>
      <c r="F51" s="681"/>
      <c r="G51" s="681"/>
      <c r="H51" s="681"/>
      <c r="I51" s="682"/>
      <c r="J51" s="680" t="s">
        <v>868</v>
      </c>
      <c r="K51" s="681"/>
      <c r="L51" s="681"/>
      <c r="M51" s="681"/>
      <c r="N51" s="682"/>
      <c r="O51" s="475"/>
    </row>
    <row r="52" spans="1:16" s="144" customFormat="1" ht="27">
      <c r="A52" s="471" t="s">
        <v>254</v>
      </c>
      <c r="B52" s="472" t="s">
        <v>59</v>
      </c>
      <c r="C52" s="473" t="s">
        <v>255</v>
      </c>
      <c r="D52" s="474" t="s">
        <v>256</v>
      </c>
      <c r="E52" s="8" t="s">
        <v>60</v>
      </c>
      <c r="F52" s="222" t="s">
        <v>431</v>
      </c>
      <c r="G52" s="218" t="s">
        <v>333</v>
      </c>
      <c r="H52" s="9" t="s">
        <v>331</v>
      </c>
      <c r="I52" s="450" t="s">
        <v>332</v>
      </c>
      <c r="J52" s="8" t="s">
        <v>60</v>
      </c>
      <c r="K52" s="222" t="s">
        <v>431</v>
      </c>
      <c r="L52" s="218" t="s">
        <v>333</v>
      </c>
      <c r="M52" s="9" t="s">
        <v>331</v>
      </c>
      <c r="N52" s="450" t="s">
        <v>332</v>
      </c>
      <c r="O52" s="145" t="s">
        <v>1684</v>
      </c>
    </row>
    <row r="53" spans="1:16" s="144" customFormat="1" ht="15" customHeight="1">
      <c r="A53" s="357" t="s">
        <v>266</v>
      </c>
      <c r="B53" s="165" t="s">
        <v>267</v>
      </c>
      <c r="C53" s="95" t="s">
        <v>62</v>
      </c>
      <c r="D53" s="146"/>
      <c r="E53" s="149" t="s">
        <v>62</v>
      </c>
      <c r="F53" s="150"/>
      <c r="G53" s="150"/>
      <c r="H53" s="150" t="s">
        <v>62</v>
      </c>
      <c r="I53" s="151"/>
      <c r="J53" s="149" t="s">
        <v>62</v>
      </c>
      <c r="K53" s="150" t="s">
        <v>62</v>
      </c>
      <c r="L53" s="150"/>
      <c r="M53" s="150"/>
      <c r="N53" s="151" t="s">
        <v>62</v>
      </c>
      <c r="O53" s="147"/>
    </row>
    <row r="54" spans="1:16" s="306" customFormat="1" ht="15" customHeight="1">
      <c r="A54" s="451" t="s">
        <v>354</v>
      </c>
      <c r="B54" s="452" t="s">
        <v>355</v>
      </c>
      <c r="C54" s="453" t="s">
        <v>1394</v>
      </c>
      <c r="D54" s="454" t="s">
        <v>140</v>
      </c>
      <c r="E54" s="302">
        <f>VLOOKUP($A54,Sheet1!$A$10:$P$487,3,FALSE)</f>
        <v>0</v>
      </c>
      <c r="F54" s="303">
        <f>VLOOKUP($A54,Sheet1!$A$10:$P$487,4,FALSE)</f>
        <v>0.19</v>
      </c>
      <c r="G54" s="303">
        <f>VLOOKUP($A54,Sheet1!$A$10:$P$487,5,FALSE)</f>
        <v>0.38</v>
      </c>
      <c r="H54" s="303">
        <f>VLOOKUP($A54,Sheet1!$A$10:$P$487,8,FALSE)</f>
        <v>2.06</v>
      </c>
      <c r="I54" s="304">
        <f t="shared" ref="I54:I61" si="10">G54+H54</f>
        <v>2.44</v>
      </c>
      <c r="J54" s="302">
        <f>VLOOKUP($A54,Sheet1!$A$10:$P$487,10,FALSE)</f>
        <v>0</v>
      </c>
      <c r="K54" s="303">
        <f>VLOOKUP($A54,Sheet1!$A$10:$P$487,11,FALSE)</f>
        <v>0.15</v>
      </c>
      <c r="L54" s="303">
        <f>VLOOKUP($A54,Sheet1!$A$10:$P$487,12,FALSE)</f>
        <v>0.26</v>
      </c>
      <c r="M54" s="303">
        <f>VLOOKUP($A54,Sheet1!$A$10:$P$487,15,FALSE)</f>
        <v>2.96</v>
      </c>
      <c r="N54" s="304">
        <f t="shared" ref="N54:N61" si="11">L54+M54</f>
        <v>3.2199999999999998</v>
      </c>
      <c r="O54" s="305">
        <f t="shared" ref="O54:O61" si="12">((N54/I54)-1)*100</f>
        <v>31.967213114754102</v>
      </c>
    </row>
    <row r="55" spans="1:16" s="98" customFormat="1" ht="15" customHeight="1">
      <c r="A55" s="427" t="s">
        <v>1397</v>
      </c>
      <c r="B55" s="358" t="s">
        <v>1398</v>
      </c>
      <c r="C55" s="243" t="s">
        <v>1405</v>
      </c>
      <c r="D55" s="104" t="s">
        <v>878</v>
      </c>
      <c r="E55" s="156">
        <f>VLOOKUP($A55,Sheet1!$A$10:$P$487,3,FALSE)</f>
        <v>0</v>
      </c>
      <c r="F55" s="238">
        <f>VLOOKUP($A55,Sheet1!$A$10:$P$487,4,FALSE)</f>
        <v>0</v>
      </c>
      <c r="G55" s="238">
        <f>VLOOKUP($A55,Sheet1!$A$10:$P$487,5,FALSE)</f>
        <v>0</v>
      </c>
      <c r="H55" s="238">
        <f>VLOOKUP($A55,Sheet1!$A$10:$P$487,8,FALSE)</f>
        <v>0.01</v>
      </c>
      <c r="I55" s="239">
        <f t="shared" si="10"/>
        <v>0.01</v>
      </c>
      <c r="J55" s="430">
        <f>VLOOKUP($A55,Sheet1!$A$10:$P$487,10,FALSE)</f>
        <v>0</v>
      </c>
      <c r="K55" s="430">
        <f>VLOOKUP($A55,Sheet1!$A$10:$P$487,11,FALSE)</f>
        <v>0</v>
      </c>
      <c r="L55" s="430">
        <f>VLOOKUP($A55,Sheet1!$A$10:$P$487,12,FALSE)</f>
        <v>0.06</v>
      </c>
      <c r="M55" s="430">
        <f>VLOOKUP($A55,Sheet1!$A$10:$P$487,15,FALSE)</f>
        <v>0.02</v>
      </c>
      <c r="N55" s="431">
        <f t="shared" si="11"/>
        <v>0.08</v>
      </c>
      <c r="O55" s="305">
        <f t="shared" si="12"/>
        <v>700</v>
      </c>
      <c r="P55" s="157"/>
    </row>
    <row r="56" spans="1:16" s="306" customFormat="1" ht="15" customHeight="1">
      <c r="A56" s="340" t="s">
        <v>660</v>
      </c>
      <c r="B56" s="347" t="s">
        <v>661</v>
      </c>
      <c r="C56" s="300" t="s">
        <v>11</v>
      </c>
      <c r="D56" s="325" t="s">
        <v>137</v>
      </c>
      <c r="E56" s="302">
        <f>VLOOKUP($A56,Sheet1!$A$10:$P$487,3,FALSE)</f>
        <v>0</v>
      </c>
      <c r="F56" s="303">
        <f>VLOOKUP($A56,Sheet1!$A$10:$P$487,4,FALSE)</f>
        <v>0</v>
      </c>
      <c r="G56" s="303">
        <f>VLOOKUP($A56,Sheet1!$A$10:$P$487,5,FALSE)</f>
        <v>0</v>
      </c>
      <c r="H56" s="303">
        <f>VLOOKUP($A56,Sheet1!$A$10:$P$487,8,FALSE)</f>
        <v>0.98</v>
      </c>
      <c r="I56" s="304">
        <f t="shared" si="10"/>
        <v>0.98</v>
      </c>
      <c r="J56" s="302">
        <f>VLOOKUP($A56,Sheet1!$A$10:$P$487,10,FALSE)</f>
        <v>0</v>
      </c>
      <c r="K56" s="303">
        <f>VLOOKUP($A56,Sheet1!$A$10:$P$487,11,FALSE)</f>
        <v>0</v>
      </c>
      <c r="L56" s="303">
        <f>VLOOKUP($A56,Sheet1!$A$10:$P$487,12,FALSE)</f>
        <v>0</v>
      </c>
      <c r="M56" s="303">
        <f>VLOOKUP($A56,Sheet1!$A$10:$P$487,15,FALSE)</f>
        <v>0.84</v>
      </c>
      <c r="N56" s="304">
        <f t="shared" si="11"/>
        <v>0.84</v>
      </c>
      <c r="O56" s="305">
        <f t="shared" si="12"/>
        <v>-14.28571428571429</v>
      </c>
    </row>
    <row r="57" spans="1:16" s="306" customFormat="1" ht="15" customHeight="1">
      <c r="A57" s="340" t="s">
        <v>35</v>
      </c>
      <c r="B57" s="347" t="s">
        <v>139</v>
      </c>
      <c r="C57" s="300" t="s">
        <v>11</v>
      </c>
      <c r="D57" s="325" t="s">
        <v>137</v>
      </c>
      <c r="E57" s="302">
        <f>VLOOKUP($A57,Sheet1!$A$10:$P$487,3,FALSE)</f>
        <v>0</v>
      </c>
      <c r="F57" s="303">
        <f>VLOOKUP($A57,Sheet1!$A$10:$P$487,4,FALSE)</f>
        <v>0.69</v>
      </c>
      <c r="G57" s="303">
        <f>VLOOKUP($A57,Sheet1!$A$10:$P$487,5,FALSE)</f>
        <v>0.23</v>
      </c>
      <c r="H57" s="303">
        <f>VLOOKUP($A57,Sheet1!$A$10:$P$487,8,FALSE)</f>
        <v>3.57</v>
      </c>
      <c r="I57" s="304">
        <f t="shared" si="10"/>
        <v>3.8</v>
      </c>
      <c r="J57" s="302">
        <f>VLOOKUP($A57,Sheet1!$A$10:$P$487,10,FALSE)</f>
        <v>0</v>
      </c>
      <c r="K57" s="303">
        <f>VLOOKUP($A57,Sheet1!$A$10:$P$487,11,FALSE)</f>
        <v>0.6</v>
      </c>
      <c r="L57" s="303">
        <f>VLOOKUP($A57,Sheet1!$A$10:$P$487,12,FALSE)</f>
        <v>0</v>
      </c>
      <c r="M57" s="303">
        <f>VLOOKUP($A57,Sheet1!$A$10:$P$487,15,FALSE)</f>
        <v>3.83</v>
      </c>
      <c r="N57" s="304">
        <f t="shared" si="11"/>
        <v>3.83</v>
      </c>
      <c r="O57" s="305">
        <f t="shared" si="12"/>
        <v>0.78947368421053987</v>
      </c>
      <c r="P57" s="157"/>
    </row>
    <row r="58" spans="1:16" s="306" customFormat="1" ht="15" customHeight="1">
      <c r="A58" s="340" t="s">
        <v>75</v>
      </c>
      <c r="B58" s="347" t="s">
        <v>138</v>
      </c>
      <c r="C58" s="300" t="s">
        <v>11</v>
      </c>
      <c r="D58" s="325" t="s">
        <v>137</v>
      </c>
      <c r="E58" s="302">
        <f>VLOOKUP($A58,Sheet1!$A$10:$P$487,3,FALSE)</f>
        <v>0</v>
      </c>
      <c r="F58" s="303">
        <f>VLOOKUP($A58,Sheet1!$A$10:$P$487,4,FALSE)</f>
        <v>0.74</v>
      </c>
      <c r="G58" s="303">
        <f>VLOOKUP($A58,Sheet1!$A$10:$P$487,5,FALSE)</f>
        <v>0.21</v>
      </c>
      <c r="H58" s="303">
        <f>VLOOKUP($A58,Sheet1!$A$10:$P$487,8,FALSE)</f>
        <v>4.43</v>
      </c>
      <c r="I58" s="304">
        <f t="shared" si="10"/>
        <v>4.6399999999999997</v>
      </c>
      <c r="J58" s="302">
        <f>VLOOKUP($A58,Sheet1!$A$10:$P$487,10,FALSE)</f>
        <v>0</v>
      </c>
      <c r="K58" s="303">
        <f>VLOOKUP($A58,Sheet1!$A$10:$P$487,11,FALSE)</f>
        <v>0.74</v>
      </c>
      <c r="L58" s="303">
        <f>VLOOKUP($A58,Sheet1!$A$10:$P$487,12,FALSE)</f>
        <v>0</v>
      </c>
      <c r="M58" s="303">
        <f>VLOOKUP($A58,Sheet1!$A$10:$P$487,15,FALSE)</f>
        <v>3.97</v>
      </c>
      <c r="N58" s="304">
        <f t="shared" si="11"/>
        <v>3.97</v>
      </c>
      <c r="O58" s="305">
        <f t="shared" si="12"/>
        <v>-14.439655172413779</v>
      </c>
    </row>
    <row r="59" spans="1:16" s="98" customFormat="1" ht="15" customHeight="1">
      <c r="A59" s="427" t="s">
        <v>1401</v>
      </c>
      <c r="B59" s="358" t="s">
        <v>1407</v>
      </c>
      <c r="C59" s="243" t="s">
        <v>1405</v>
      </c>
      <c r="D59" s="104" t="s">
        <v>878</v>
      </c>
      <c r="E59" s="156">
        <f>VLOOKUP($A59,Sheet1!$A$10:$P$487,3,FALSE)</f>
        <v>0</v>
      </c>
      <c r="F59" s="238">
        <f>VLOOKUP($A59,Sheet1!$A$10:$P$487,4,FALSE)</f>
        <v>0</v>
      </c>
      <c r="G59" s="238">
        <f>VLOOKUP($A59,Sheet1!$A$10:$P$487,5,FALSE)</f>
        <v>0</v>
      </c>
      <c r="H59" s="238">
        <f>VLOOKUP($A59,Sheet1!$A$10:$P$487,8,FALSE)</f>
        <v>0</v>
      </c>
      <c r="I59" s="239">
        <f t="shared" si="10"/>
        <v>0</v>
      </c>
      <c r="J59" s="430">
        <f>VLOOKUP($A59,Sheet1!$A$10:$P$487,10,FALSE)</f>
        <v>0</v>
      </c>
      <c r="K59" s="430">
        <f>VLOOKUP($A59,Sheet1!$A$10:$P$487,11,FALSE)</f>
        <v>0</v>
      </c>
      <c r="L59" s="430">
        <f>VLOOKUP($A59,Sheet1!$A$10:$P$487,12,FALSE)</f>
        <v>0</v>
      </c>
      <c r="M59" s="430">
        <f>VLOOKUP($A59,Sheet1!$A$10:$P$487,15,FALSE)</f>
        <v>0.63</v>
      </c>
      <c r="N59" s="431">
        <f t="shared" si="11"/>
        <v>0.63</v>
      </c>
      <c r="O59" s="305" t="e">
        <f t="shared" si="12"/>
        <v>#DIV/0!</v>
      </c>
      <c r="P59" s="157"/>
    </row>
    <row r="60" spans="1:16" s="306" customFormat="1" ht="15" customHeight="1">
      <c r="A60" s="339" t="s">
        <v>53</v>
      </c>
      <c r="B60" s="347" t="s">
        <v>1661</v>
      </c>
      <c r="C60" s="300" t="s">
        <v>11</v>
      </c>
      <c r="D60" s="325" t="s">
        <v>137</v>
      </c>
      <c r="E60" s="302">
        <f>VLOOKUP($A60,Sheet1!$A$10:$P$487,3,FALSE)</f>
        <v>0</v>
      </c>
      <c r="F60" s="303">
        <f>VLOOKUP($A60,Sheet1!$A$10:$P$487,4,FALSE)</f>
        <v>2.09</v>
      </c>
      <c r="G60" s="303">
        <f>VLOOKUP($A60,Sheet1!$A$10:$P$487,5,FALSE)</f>
        <v>0</v>
      </c>
      <c r="H60" s="303">
        <f>VLOOKUP($A60,Sheet1!$A$10:$P$487,8,FALSE)</f>
        <v>22.91</v>
      </c>
      <c r="I60" s="304">
        <f t="shared" si="10"/>
        <v>22.91</v>
      </c>
      <c r="J60" s="302">
        <f>VLOOKUP($A60,Sheet1!$A$10:$P$487,10,FALSE)</f>
        <v>0</v>
      </c>
      <c r="K60" s="303">
        <f>VLOOKUP($A60,Sheet1!$A$10:$P$487,11,FALSE)</f>
        <v>1.4</v>
      </c>
      <c r="L60" s="303">
        <f>VLOOKUP($A60,Sheet1!$A$10:$P$487,12,FALSE)</f>
        <v>0</v>
      </c>
      <c r="M60" s="303">
        <f>VLOOKUP($A60,Sheet1!$A$10:$P$487,15,FALSE)</f>
        <v>29.73</v>
      </c>
      <c r="N60" s="304">
        <f t="shared" si="11"/>
        <v>29.73</v>
      </c>
      <c r="O60" s="305">
        <f t="shared" si="12"/>
        <v>29.768659973810575</v>
      </c>
    </row>
    <row r="61" spans="1:16" s="306" customFormat="1" ht="15" customHeight="1">
      <c r="A61" s="339" t="s">
        <v>877</v>
      </c>
      <c r="B61" s="347" t="s">
        <v>1616</v>
      </c>
      <c r="C61" s="300" t="s">
        <v>11</v>
      </c>
      <c r="D61" s="384" t="s">
        <v>878</v>
      </c>
      <c r="E61" s="302">
        <f>VLOOKUP($A61,Sheet1!$A$10:$P$487,3,FALSE)</f>
        <v>0</v>
      </c>
      <c r="F61" s="303">
        <f>VLOOKUP($A61,Sheet1!$A$10:$P$487,4,FALSE)</f>
        <v>0</v>
      </c>
      <c r="G61" s="303">
        <f>VLOOKUP($A61,Sheet1!$A$10:$P$487,5,FALSE)</f>
        <v>0</v>
      </c>
      <c r="H61" s="303">
        <f>VLOOKUP($A61,Sheet1!$A$10:$P$487,8,FALSE)</f>
        <v>0</v>
      </c>
      <c r="I61" s="304">
        <f t="shared" si="10"/>
        <v>0</v>
      </c>
      <c r="J61" s="302">
        <f>VLOOKUP($A61,Sheet1!$A$10:$P$487,10,FALSE)</f>
        <v>0</v>
      </c>
      <c r="K61" s="303">
        <f>VLOOKUP($A61,Sheet1!$A$10:$P$487,11,FALSE)</f>
        <v>0</v>
      </c>
      <c r="L61" s="303">
        <f>VLOOKUP($A61,Sheet1!$A$10:$P$487,12,FALSE)</f>
        <v>0</v>
      </c>
      <c r="M61" s="303">
        <f>VLOOKUP($A61,Sheet1!$A$10:$P$487,15,FALSE)</f>
        <v>2.0499999999999998</v>
      </c>
      <c r="N61" s="304">
        <f t="shared" si="11"/>
        <v>2.0499999999999998</v>
      </c>
      <c r="O61" s="152" t="e">
        <f t="shared" si="12"/>
        <v>#DIV/0!</v>
      </c>
      <c r="P61" s="157"/>
    </row>
    <row r="62" spans="1:16" s="98" customFormat="1" ht="15" customHeight="1">
      <c r="A62" s="156"/>
      <c r="B62" s="239"/>
      <c r="C62" s="161"/>
      <c r="D62" s="163"/>
      <c r="E62" s="156"/>
      <c r="F62" s="238"/>
      <c r="G62" s="238"/>
      <c r="H62" s="238"/>
      <c r="I62" s="239"/>
      <c r="J62" s="156"/>
      <c r="K62" s="238"/>
      <c r="L62" s="238"/>
      <c r="M62" s="238"/>
      <c r="N62" s="239"/>
      <c r="O62" s="152"/>
    </row>
    <row r="63" spans="1:16" s="128" customFormat="1" ht="15" customHeight="1">
      <c r="A63" s="493" t="s">
        <v>268</v>
      </c>
      <c r="B63" s="494"/>
      <c r="C63" s="95"/>
      <c r="D63" s="166"/>
      <c r="E63" s="158">
        <f>SUM(E53:E62)</f>
        <v>0</v>
      </c>
      <c r="F63" s="265">
        <f t="shared" ref="F63:N63" si="13">SUM(F53:F62)</f>
        <v>3.71</v>
      </c>
      <c r="G63" s="265">
        <f t="shared" si="13"/>
        <v>0.82</v>
      </c>
      <c r="H63" s="265">
        <f t="shared" si="13"/>
        <v>33.96</v>
      </c>
      <c r="I63" s="266">
        <f t="shared" si="13"/>
        <v>34.78</v>
      </c>
      <c r="J63" s="158">
        <f t="shared" si="13"/>
        <v>0</v>
      </c>
      <c r="K63" s="265">
        <f t="shared" si="13"/>
        <v>2.8899999999999997</v>
      </c>
      <c r="L63" s="265">
        <f t="shared" si="13"/>
        <v>0.32</v>
      </c>
      <c r="M63" s="265">
        <f t="shared" si="13"/>
        <v>44.03</v>
      </c>
      <c r="N63" s="266">
        <f t="shared" si="13"/>
        <v>44.349999999999994</v>
      </c>
      <c r="O63" s="261">
        <f t="shared" ref="O63" si="14">((N63/I63)-1)*100</f>
        <v>27.515813686026426</v>
      </c>
    </row>
    <row r="64" spans="1:16" s="98" customFormat="1" ht="15" customHeight="1">
      <c r="A64" s="479"/>
      <c r="B64" s="428"/>
      <c r="C64" s="429"/>
      <c r="D64" s="104"/>
      <c r="E64" s="431"/>
      <c r="F64" s="431"/>
      <c r="G64" s="431"/>
      <c r="H64" s="431"/>
      <c r="I64" s="431"/>
      <c r="J64" s="431"/>
      <c r="K64" s="431"/>
      <c r="L64" s="431"/>
      <c r="M64" s="431"/>
      <c r="N64" s="431"/>
      <c r="O64" s="478"/>
      <c r="P64" s="157"/>
    </row>
    <row r="65" spans="1:17" s="144" customFormat="1" ht="15" customHeight="1">
      <c r="A65" s="471"/>
      <c r="B65" s="472"/>
      <c r="C65" s="473"/>
      <c r="D65" s="474"/>
      <c r="E65" s="680" t="s">
        <v>635</v>
      </c>
      <c r="F65" s="681"/>
      <c r="G65" s="681"/>
      <c r="H65" s="681"/>
      <c r="I65" s="682"/>
      <c r="J65" s="680" t="s">
        <v>868</v>
      </c>
      <c r="K65" s="681"/>
      <c r="L65" s="681"/>
      <c r="M65" s="681"/>
      <c r="N65" s="682"/>
      <c r="O65" s="475"/>
    </row>
    <row r="66" spans="1:17" s="144" customFormat="1" ht="27">
      <c r="A66" s="471" t="s">
        <v>254</v>
      </c>
      <c r="B66" s="472" t="s">
        <v>59</v>
      </c>
      <c r="C66" s="473" t="s">
        <v>255</v>
      </c>
      <c r="D66" s="474" t="s">
        <v>256</v>
      </c>
      <c r="E66" s="8" t="s">
        <v>60</v>
      </c>
      <c r="F66" s="222" t="s">
        <v>431</v>
      </c>
      <c r="G66" s="218" t="s">
        <v>333</v>
      </c>
      <c r="H66" s="9" t="s">
        <v>331</v>
      </c>
      <c r="I66" s="450" t="s">
        <v>332</v>
      </c>
      <c r="J66" s="8" t="s">
        <v>60</v>
      </c>
      <c r="K66" s="222" t="s">
        <v>431</v>
      </c>
      <c r="L66" s="218" t="s">
        <v>333</v>
      </c>
      <c r="M66" s="9" t="s">
        <v>331</v>
      </c>
      <c r="N66" s="450" t="s">
        <v>332</v>
      </c>
      <c r="O66" s="145" t="s">
        <v>1684</v>
      </c>
    </row>
    <row r="67" spans="1:17" s="144" customFormat="1" ht="15" customHeight="1">
      <c r="A67" s="167" t="s">
        <v>269</v>
      </c>
      <c r="B67" s="168" t="s">
        <v>270</v>
      </c>
      <c r="C67" s="95" t="s">
        <v>62</v>
      </c>
      <c r="D67" s="146"/>
      <c r="E67" s="149" t="s">
        <v>62</v>
      </c>
      <c r="F67" s="150"/>
      <c r="G67" s="150"/>
      <c r="H67" s="150" t="s">
        <v>62</v>
      </c>
      <c r="I67" s="151"/>
      <c r="J67" s="149" t="s">
        <v>62</v>
      </c>
      <c r="K67" s="150" t="s">
        <v>62</v>
      </c>
      <c r="L67" s="150"/>
      <c r="M67" s="150"/>
      <c r="N67" s="151" t="s">
        <v>62</v>
      </c>
      <c r="O67" s="147"/>
    </row>
    <row r="68" spans="1:17" s="306" customFormat="1" ht="13.5" customHeight="1">
      <c r="A68" s="339" t="s">
        <v>662</v>
      </c>
      <c r="B68" s="347" t="s">
        <v>663</v>
      </c>
      <c r="C68" s="300" t="s">
        <v>11</v>
      </c>
      <c r="D68" s="325" t="s">
        <v>141</v>
      </c>
      <c r="E68" s="302">
        <f>VLOOKUP($A68,Sheet1!$A$10:$P$487,3,FALSE)</f>
        <v>0</v>
      </c>
      <c r="F68" s="303">
        <f>VLOOKUP($A68,Sheet1!$A$10:$P$487,4,FALSE)</f>
        <v>0.13</v>
      </c>
      <c r="G68" s="303">
        <f>VLOOKUP($A68,Sheet1!$A$10:$P$487,5,FALSE)</f>
        <v>0</v>
      </c>
      <c r="H68" s="303">
        <f>VLOOKUP($A68,Sheet1!$A$10:$P$487,8,FALSE)</f>
        <v>0</v>
      </c>
      <c r="I68" s="304">
        <f>G68+H68</f>
        <v>0</v>
      </c>
      <c r="J68" s="302">
        <f>VLOOKUP($A68,Sheet1!$A$10:$P$487,10,FALSE)</f>
        <v>0</v>
      </c>
      <c r="K68" s="303">
        <f>VLOOKUP($A68,Sheet1!$A$10:$P$487,11,FALSE)</f>
        <v>0.18</v>
      </c>
      <c r="L68" s="303">
        <f>VLOOKUP($A68,Sheet1!$A$10:$P$487,12,FALSE)</f>
        <v>0</v>
      </c>
      <c r="M68" s="303">
        <f>VLOOKUP($A68,Sheet1!$A$10:$P$487,15,FALSE)</f>
        <v>0.38</v>
      </c>
      <c r="N68" s="304">
        <f>L68+M68</f>
        <v>0.38</v>
      </c>
      <c r="O68" s="305" t="e">
        <f>((N68/I68)-1)*100</f>
        <v>#DIV/0!</v>
      </c>
    </row>
    <row r="69" spans="1:17" s="306" customFormat="1" ht="13.5" customHeight="1">
      <c r="A69" s="339" t="s">
        <v>876</v>
      </c>
      <c r="B69" s="347" t="s">
        <v>1404</v>
      </c>
      <c r="C69" s="300" t="s">
        <v>11</v>
      </c>
      <c r="D69" s="325" t="s">
        <v>141</v>
      </c>
      <c r="E69" s="302">
        <f>VLOOKUP($A69,Sheet1!$A$10:$P$487,3,FALSE)</f>
        <v>0</v>
      </c>
      <c r="F69" s="303">
        <f>VLOOKUP($A69,Sheet1!$A$10:$P$487,4,FALSE)</f>
        <v>0</v>
      </c>
      <c r="G69" s="303">
        <f>VLOOKUP($A69,Sheet1!$A$10:$P$487,5,FALSE)</f>
        <v>0.28000000000000003</v>
      </c>
      <c r="H69" s="303">
        <f>VLOOKUP($A69,Sheet1!$A$10:$P$487,8,FALSE)</f>
        <v>0.72</v>
      </c>
      <c r="I69" s="304">
        <f>G69+H69</f>
        <v>1</v>
      </c>
      <c r="J69" s="302">
        <f>VLOOKUP($A69,Sheet1!$A$10:$P$487,10,FALSE)</f>
        <v>0</v>
      </c>
      <c r="K69" s="303">
        <f>VLOOKUP($A69,Sheet1!$A$10:$P$487,11,FALSE)</f>
        <v>0</v>
      </c>
      <c r="L69" s="303">
        <f>VLOOKUP($A69,Sheet1!$A$10:$P$487,12,FALSE)</f>
        <v>0</v>
      </c>
      <c r="M69" s="303">
        <f>VLOOKUP($A69,Sheet1!$A$10:$P$487,15,FALSE)</f>
        <v>0.66</v>
      </c>
      <c r="N69" s="304">
        <f>L69+M69</f>
        <v>0.66</v>
      </c>
      <c r="O69" s="305">
        <f>((N69/I69)-1)*100</f>
        <v>-34</v>
      </c>
    </row>
    <row r="70" spans="1:17" s="306" customFormat="1" ht="13.5" customHeight="1">
      <c r="A70" s="339" t="s">
        <v>664</v>
      </c>
      <c r="B70" s="347" t="s">
        <v>665</v>
      </c>
      <c r="C70" s="300" t="s">
        <v>11</v>
      </c>
      <c r="D70" s="325" t="s">
        <v>141</v>
      </c>
      <c r="E70" s="302">
        <f>VLOOKUP($A70,Sheet1!$A$10:$P$487,3,FALSE)</f>
        <v>0</v>
      </c>
      <c r="F70" s="303">
        <f>VLOOKUP($A70,Sheet1!$A$10:$P$487,4,FALSE)</f>
        <v>0</v>
      </c>
      <c r="G70" s="303">
        <f>VLOOKUP($A70,Sheet1!$A$10:$P$487,5,FALSE)</f>
        <v>0</v>
      </c>
      <c r="H70" s="303">
        <f>VLOOKUP($A70,Sheet1!$A$10:$P$487,8,FALSE)</f>
        <v>0.33</v>
      </c>
      <c r="I70" s="304">
        <f>G70+H70</f>
        <v>0.33</v>
      </c>
      <c r="J70" s="302">
        <f>VLOOKUP($A70,Sheet1!$A$10:$P$487,10,FALSE)</f>
        <v>0</v>
      </c>
      <c r="K70" s="303">
        <f>VLOOKUP($A70,Sheet1!$A$10:$P$487,11,FALSE)</f>
        <v>0</v>
      </c>
      <c r="L70" s="303">
        <f>VLOOKUP($A70,Sheet1!$A$10:$P$487,12,FALSE)</f>
        <v>0</v>
      </c>
      <c r="M70" s="303">
        <f>VLOOKUP($A70,Sheet1!$A$10:$P$487,15,FALSE)</f>
        <v>0.05</v>
      </c>
      <c r="N70" s="304">
        <f>L70+M70</f>
        <v>0.05</v>
      </c>
      <c r="O70" s="305">
        <f>((N70/I70)-1)*100</f>
        <v>-84.848484848484844</v>
      </c>
    </row>
    <row r="71" spans="1:17" s="306" customFormat="1" ht="13.5" customHeight="1">
      <c r="A71" s="339" t="s">
        <v>666</v>
      </c>
      <c r="B71" s="347" t="s">
        <v>1662</v>
      </c>
      <c r="C71" s="300" t="s">
        <v>11</v>
      </c>
      <c r="D71" s="325" t="s">
        <v>141</v>
      </c>
      <c r="E71" s="302">
        <f>VLOOKUP($A71,Sheet1!$A$10:$P$487,3,FALSE)</f>
        <v>0</v>
      </c>
      <c r="F71" s="303">
        <f>VLOOKUP($A71,Sheet1!$A$10:$P$487,4,FALSE)</f>
        <v>0.09</v>
      </c>
      <c r="G71" s="303">
        <f>VLOOKUP($A71,Sheet1!$A$10:$P$487,5,FALSE)</f>
        <v>0</v>
      </c>
      <c r="H71" s="303">
        <f>VLOOKUP($A71,Sheet1!$A$10:$P$487,8,FALSE)</f>
        <v>0.21</v>
      </c>
      <c r="I71" s="304">
        <f>G71+H71</f>
        <v>0.21</v>
      </c>
      <c r="J71" s="302">
        <f>VLOOKUP($A71,Sheet1!$A$10:$P$487,10,FALSE)</f>
        <v>0</v>
      </c>
      <c r="K71" s="303">
        <f>VLOOKUP($A71,Sheet1!$A$10:$P$487,11,FALSE)</f>
        <v>0</v>
      </c>
      <c r="L71" s="303">
        <f>VLOOKUP($A71,Sheet1!$A$10:$P$487,12,FALSE)</f>
        <v>0</v>
      </c>
      <c r="M71" s="303">
        <f>VLOOKUP($A71,Sheet1!$A$10:$P$487,15,FALSE)</f>
        <v>0.03</v>
      </c>
      <c r="N71" s="304">
        <f>L71+M71</f>
        <v>0.03</v>
      </c>
      <c r="O71" s="305">
        <f>((N71/I71)-1)*100</f>
        <v>-85.714285714285722</v>
      </c>
    </row>
    <row r="72" spans="1:17" s="99" customFormat="1" ht="15" customHeight="1">
      <c r="A72" s="496"/>
      <c r="B72" s="358"/>
      <c r="C72" s="243"/>
      <c r="D72" s="104"/>
      <c r="E72" s="156"/>
      <c r="F72" s="238"/>
      <c r="G72" s="238"/>
      <c r="H72" s="238"/>
      <c r="I72" s="239"/>
      <c r="J72" s="156"/>
      <c r="K72" s="238"/>
      <c r="L72" s="238"/>
      <c r="M72" s="238"/>
      <c r="N72" s="239"/>
      <c r="O72" s="152"/>
      <c r="P72" s="157"/>
      <c r="Q72" s="98"/>
    </row>
    <row r="73" spans="1:17" s="128" customFormat="1" ht="15" customHeight="1">
      <c r="A73" s="507" t="s">
        <v>271</v>
      </c>
      <c r="B73" s="508"/>
      <c r="C73" s="95"/>
      <c r="D73" s="146"/>
      <c r="E73" s="158">
        <f t="shared" ref="E73:N73" si="15">SUM(E67:E72)</f>
        <v>0</v>
      </c>
      <c r="F73" s="265">
        <f t="shared" si="15"/>
        <v>0.22</v>
      </c>
      <c r="G73" s="265">
        <f t="shared" si="15"/>
        <v>0.28000000000000003</v>
      </c>
      <c r="H73" s="265">
        <f t="shared" si="15"/>
        <v>1.26</v>
      </c>
      <c r="I73" s="266">
        <f t="shared" si="15"/>
        <v>1.54</v>
      </c>
      <c r="J73" s="158">
        <f t="shared" si="15"/>
        <v>0</v>
      </c>
      <c r="K73" s="265">
        <f t="shared" si="15"/>
        <v>0.18</v>
      </c>
      <c r="L73" s="265">
        <f t="shared" si="15"/>
        <v>0</v>
      </c>
      <c r="M73" s="265">
        <f t="shared" si="15"/>
        <v>1.1200000000000001</v>
      </c>
      <c r="N73" s="266">
        <f t="shared" si="15"/>
        <v>1.1200000000000001</v>
      </c>
      <c r="O73" s="261">
        <f t="shared" ref="O73" si="16">((N73/I73)-1)*100</f>
        <v>-27.27272727272727</v>
      </c>
    </row>
    <row r="74" spans="1:17" s="98" customFormat="1" ht="15" customHeight="1">
      <c r="A74" s="240"/>
      <c r="B74" s="241"/>
      <c r="C74" s="241"/>
      <c r="D74" s="242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80"/>
    </row>
    <row r="75" spans="1:17" s="144" customFormat="1" ht="15" customHeight="1">
      <c r="A75" s="471"/>
      <c r="B75" s="472"/>
      <c r="C75" s="473"/>
      <c r="D75" s="474"/>
      <c r="E75" s="680" t="s">
        <v>635</v>
      </c>
      <c r="F75" s="681"/>
      <c r="G75" s="681"/>
      <c r="H75" s="681"/>
      <c r="I75" s="682"/>
      <c r="J75" s="680" t="s">
        <v>868</v>
      </c>
      <c r="K75" s="681"/>
      <c r="L75" s="681"/>
      <c r="M75" s="681"/>
      <c r="N75" s="682"/>
      <c r="O75" s="475"/>
    </row>
    <row r="76" spans="1:17" s="144" customFormat="1" ht="27">
      <c r="A76" s="471" t="s">
        <v>254</v>
      </c>
      <c r="B76" s="472" t="s">
        <v>59</v>
      </c>
      <c r="C76" s="473" t="s">
        <v>255</v>
      </c>
      <c r="D76" s="474" t="s">
        <v>256</v>
      </c>
      <c r="E76" s="8" t="s">
        <v>60</v>
      </c>
      <c r="F76" s="222" t="s">
        <v>431</v>
      </c>
      <c r="G76" s="218" t="s">
        <v>333</v>
      </c>
      <c r="H76" s="9" t="s">
        <v>331</v>
      </c>
      <c r="I76" s="450" t="s">
        <v>332</v>
      </c>
      <c r="J76" s="8" t="s">
        <v>60</v>
      </c>
      <c r="K76" s="222" t="s">
        <v>431</v>
      </c>
      <c r="L76" s="218" t="s">
        <v>333</v>
      </c>
      <c r="M76" s="9" t="s">
        <v>331</v>
      </c>
      <c r="N76" s="450" t="s">
        <v>332</v>
      </c>
      <c r="O76" s="145" t="s">
        <v>1684</v>
      </c>
    </row>
    <row r="77" spans="1:17" s="98" customFormat="1" ht="15" customHeight="1">
      <c r="A77" s="432" t="s">
        <v>1396</v>
      </c>
      <c r="B77" s="433" t="s">
        <v>1408</v>
      </c>
      <c r="C77" s="243"/>
      <c r="D77" s="104"/>
      <c r="E77" s="156"/>
      <c r="F77" s="238"/>
      <c r="G77" s="238"/>
      <c r="H77" s="238"/>
      <c r="I77" s="239"/>
      <c r="J77" s="430"/>
      <c r="K77" s="430"/>
      <c r="L77" s="430"/>
      <c r="M77" s="430"/>
      <c r="N77" s="431"/>
      <c r="O77" s="305"/>
      <c r="P77" s="157"/>
    </row>
    <row r="78" spans="1:17" s="98" customFormat="1" ht="15" customHeight="1">
      <c r="A78" s="427" t="s">
        <v>1399</v>
      </c>
      <c r="B78" s="358" t="s">
        <v>1402</v>
      </c>
      <c r="C78" s="243" t="s">
        <v>1405</v>
      </c>
      <c r="D78" s="104" t="s">
        <v>1406</v>
      </c>
      <c r="E78" s="156">
        <f>VLOOKUP($A78,Sheet1!$A$10:$P$487,3,FALSE)</f>
        <v>0</v>
      </c>
      <c r="F78" s="238">
        <f>VLOOKUP($A78,Sheet1!$A$10:$P$487,4,FALSE)</f>
        <v>0</v>
      </c>
      <c r="G78" s="238">
        <f>VLOOKUP($A78,Sheet1!$A$10:$P$487,5,FALSE)</f>
        <v>0</v>
      </c>
      <c r="H78" s="238">
        <f>VLOOKUP($A78,Sheet1!$A$10:$P$487,8,FALSE)</f>
        <v>0</v>
      </c>
      <c r="I78" s="239">
        <f t="shared" ref="I78" si="17">G78+H78</f>
        <v>0</v>
      </c>
      <c r="J78" s="430">
        <f>VLOOKUP($A78,Sheet1!$A$10:$P$487,10,FALSE)</f>
        <v>0</v>
      </c>
      <c r="K78" s="430">
        <f>VLOOKUP($A78,Sheet1!$A$10:$P$487,11,FALSE)</f>
        <v>0</v>
      </c>
      <c r="L78" s="430">
        <f>VLOOKUP($A78,Sheet1!$A$10:$P$487,12,FALSE)</f>
        <v>0.18</v>
      </c>
      <c r="M78" s="430">
        <f>VLOOKUP($A78,Sheet1!$A$10:$P$487,15,FALSE)</f>
        <v>0</v>
      </c>
      <c r="N78" s="431">
        <f t="shared" ref="N78" si="18">L78+M78</f>
        <v>0.18</v>
      </c>
      <c r="O78" s="305" t="e">
        <f t="shared" ref="O78:O80" si="19">((N78/I78)-1)*100</f>
        <v>#DIV/0!</v>
      </c>
      <c r="P78" s="157"/>
    </row>
    <row r="79" spans="1:17" s="98" customFormat="1" ht="15" customHeight="1">
      <c r="A79" s="427"/>
      <c r="B79" s="358"/>
      <c r="C79" s="243"/>
      <c r="D79" s="104"/>
      <c r="E79" s="156"/>
      <c r="F79" s="238"/>
      <c r="G79" s="238"/>
      <c r="H79" s="238"/>
      <c r="I79" s="239"/>
      <c r="J79" s="430"/>
      <c r="K79" s="430"/>
      <c r="L79" s="430"/>
      <c r="M79" s="430"/>
      <c r="N79" s="431"/>
      <c r="O79" s="305"/>
      <c r="P79" s="157"/>
    </row>
    <row r="80" spans="1:17" s="98" customFormat="1" ht="15" customHeight="1">
      <c r="A80" s="432" t="s">
        <v>1685</v>
      </c>
      <c r="B80" s="433"/>
      <c r="C80" s="243"/>
      <c r="D80" s="104"/>
      <c r="E80" s="156">
        <f>SUM(E78)</f>
        <v>0</v>
      </c>
      <c r="F80" s="238">
        <f t="shared" ref="F80:H80" si="20">SUM(F78)</f>
        <v>0</v>
      </c>
      <c r="G80" s="238">
        <f t="shared" si="20"/>
        <v>0</v>
      </c>
      <c r="H80" s="238">
        <f t="shared" si="20"/>
        <v>0</v>
      </c>
      <c r="I80" s="239">
        <f>G80+H80</f>
        <v>0</v>
      </c>
      <c r="J80" s="430">
        <f>SUM(J78)</f>
        <v>0</v>
      </c>
      <c r="K80" s="430">
        <f t="shared" ref="K80:M80" si="21">SUM(K78)</f>
        <v>0</v>
      </c>
      <c r="L80" s="430">
        <f t="shared" si="21"/>
        <v>0.18</v>
      </c>
      <c r="M80" s="430">
        <f t="shared" si="21"/>
        <v>0</v>
      </c>
      <c r="N80" s="431">
        <f>L80+M80</f>
        <v>0.18</v>
      </c>
      <c r="O80" s="305" t="e">
        <f t="shared" si="19"/>
        <v>#DIV/0!</v>
      </c>
      <c r="P80" s="157"/>
    </row>
    <row r="81" spans="1:16" s="98" customFormat="1" ht="15" customHeight="1">
      <c r="A81" s="479"/>
      <c r="B81" s="428"/>
      <c r="C81" s="429"/>
      <c r="D81" s="104"/>
      <c r="E81" s="431"/>
      <c r="F81" s="431"/>
      <c r="G81" s="431"/>
      <c r="H81" s="431"/>
      <c r="I81" s="431"/>
      <c r="J81" s="431"/>
      <c r="K81" s="431"/>
      <c r="L81" s="431"/>
      <c r="M81" s="431"/>
      <c r="N81" s="431"/>
      <c r="O81" s="478"/>
      <c r="P81" s="157"/>
    </row>
    <row r="82" spans="1:16" s="128" customFormat="1" ht="20.100000000000001" customHeight="1">
      <c r="A82" s="491" t="s">
        <v>272</v>
      </c>
      <c r="B82" s="492"/>
      <c r="C82" s="174"/>
      <c r="D82" s="146"/>
      <c r="E82" s="175">
        <f t="shared" ref="E82:N82" si="22">SUM(E11:E80)/2</f>
        <v>0</v>
      </c>
      <c r="F82" s="176">
        <f t="shared" si="22"/>
        <v>7.65</v>
      </c>
      <c r="G82" s="176">
        <f t="shared" si="22"/>
        <v>1.62</v>
      </c>
      <c r="H82" s="176">
        <f t="shared" si="22"/>
        <v>65.400000000000006</v>
      </c>
      <c r="I82" s="177">
        <f t="shared" si="22"/>
        <v>67.02</v>
      </c>
      <c r="J82" s="435">
        <f t="shared" si="22"/>
        <v>0</v>
      </c>
      <c r="K82" s="436">
        <f t="shared" si="22"/>
        <v>7.2200000000000006</v>
      </c>
      <c r="L82" s="436">
        <f t="shared" si="22"/>
        <v>0.5</v>
      </c>
      <c r="M82" s="436">
        <f t="shared" si="22"/>
        <v>80.900000000000006</v>
      </c>
      <c r="N82" s="437">
        <f t="shared" si="22"/>
        <v>81.400000000000006</v>
      </c>
      <c r="O82" s="434">
        <f t="shared" ref="O82:O83" si="23">((N82/I82)-1)*100</f>
        <v>21.456281706953174</v>
      </c>
    </row>
    <row r="83" spans="1:16" s="128" customFormat="1" ht="20.100000000000001" customHeight="1">
      <c r="A83" s="491" t="s">
        <v>273</v>
      </c>
      <c r="B83" s="492"/>
      <c r="C83" s="174"/>
      <c r="D83" s="146"/>
      <c r="E83" s="175">
        <v>0.27</v>
      </c>
      <c r="F83" s="176">
        <v>21.92</v>
      </c>
      <c r="G83" s="176">
        <v>17.8</v>
      </c>
      <c r="H83" s="176">
        <v>188.27</v>
      </c>
      <c r="I83" s="177">
        <f>SUM(G83:H83)</f>
        <v>206.07000000000002</v>
      </c>
      <c r="J83" s="178">
        <v>0.42</v>
      </c>
      <c r="K83" s="176">
        <v>26.56</v>
      </c>
      <c r="L83" s="210">
        <v>18.28</v>
      </c>
      <c r="M83" s="210">
        <v>193.02</v>
      </c>
      <c r="N83" s="177">
        <f>SUM(L83:M83)</f>
        <v>211.3</v>
      </c>
      <c r="O83" s="258">
        <f t="shared" si="23"/>
        <v>2.5379725336050818</v>
      </c>
    </row>
    <row r="84" spans="1:16" s="98" customFormat="1" ht="15" customHeight="1">
      <c r="A84" s="240"/>
      <c r="B84" s="241"/>
      <c r="C84" s="241"/>
      <c r="D84" s="242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80"/>
    </row>
    <row r="85" spans="1:16" s="98" customFormat="1" ht="15" customHeight="1">
      <c r="A85" s="240"/>
      <c r="B85" s="241"/>
      <c r="C85" s="241"/>
      <c r="D85" s="242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80"/>
    </row>
    <row r="86" spans="1:16" s="98" customFormat="1" ht="15" customHeight="1">
      <c r="A86" s="240"/>
      <c r="B86" s="241"/>
      <c r="C86" s="241"/>
      <c r="D86" s="242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80"/>
    </row>
    <row r="87" spans="1:16" s="128" customFormat="1" ht="20.100000000000001" customHeight="1">
      <c r="A87" s="498" t="s">
        <v>274</v>
      </c>
      <c r="B87" s="500" t="s">
        <v>275</v>
      </c>
      <c r="C87" s="321"/>
      <c r="D87" s="322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137"/>
    </row>
    <row r="88" spans="1:16" s="182" customFormat="1" ht="15" customHeight="1">
      <c r="A88" s="499"/>
      <c r="B88" s="499"/>
      <c r="C88" s="320"/>
      <c r="D88" s="323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181"/>
      <c r="P88" s="241"/>
    </row>
    <row r="89" spans="1:16" s="144" customFormat="1" ht="15" customHeight="1">
      <c r="A89" s="471"/>
      <c r="B89" s="472"/>
      <c r="C89" s="473"/>
      <c r="D89" s="474"/>
      <c r="E89" s="680" t="s">
        <v>635</v>
      </c>
      <c r="F89" s="681"/>
      <c r="G89" s="681"/>
      <c r="H89" s="681"/>
      <c r="I89" s="682"/>
      <c r="J89" s="680" t="s">
        <v>868</v>
      </c>
      <c r="K89" s="681"/>
      <c r="L89" s="681"/>
      <c r="M89" s="681"/>
      <c r="N89" s="682"/>
      <c r="O89" s="475"/>
    </row>
    <row r="90" spans="1:16" s="144" customFormat="1" ht="27">
      <c r="A90" s="471" t="s">
        <v>254</v>
      </c>
      <c r="B90" s="472" t="s">
        <v>59</v>
      </c>
      <c r="C90" s="473" t="s">
        <v>255</v>
      </c>
      <c r="D90" s="474" t="s">
        <v>256</v>
      </c>
      <c r="E90" s="8" t="s">
        <v>60</v>
      </c>
      <c r="F90" s="222" t="s">
        <v>431</v>
      </c>
      <c r="G90" s="218" t="s">
        <v>333</v>
      </c>
      <c r="H90" s="9" t="s">
        <v>331</v>
      </c>
      <c r="I90" s="450" t="s">
        <v>332</v>
      </c>
      <c r="J90" s="8" t="s">
        <v>60</v>
      </c>
      <c r="K90" s="222" t="s">
        <v>431</v>
      </c>
      <c r="L90" s="218" t="s">
        <v>333</v>
      </c>
      <c r="M90" s="9" t="s">
        <v>331</v>
      </c>
      <c r="N90" s="450" t="s">
        <v>332</v>
      </c>
      <c r="O90" s="145" t="s">
        <v>1684</v>
      </c>
    </row>
    <row r="91" spans="1:16" s="144" customFormat="1" ht="15" customHeight="1">
      <c r="A91" s="346" t="s">
        <v>257</v>
      </c>
      <c r="B91" s="148" t="s">
        <v>64</v>
      </c>
      <c r="C91" s="95" t="s">
        <v>62</v>
      </c>
      <c r="D91" s="146"/>
      <c r="E91" s="149" t="s">
        <v>62</v>
      </c>
      <c r="F91" s="150"/>
      <c r="G91" s="150"/>
      <c r="H91" s="150" t="s">
        <v>62</v>
      </c>
      <c r="I91" s="151"/>
      <c r="J91" s="149" t="s">
        <v>62</v>
      </c>
      <c r="K91" s="150" t="s">
        <v>62</v>
      </c>
      <c r="L91" s="150"/>
      <c r="M91" s="150"/>
      <c r="N91" s="151" t="s">
        <v>62</v>
      </c>
      <c r="O91" s="147"/>
    </row>
    <row r="92" spans="1:16" s="306" customFormat="1" ht="15" customHeight="1">
      <c r="A92" s="339" t="s">
        <v>149</v>
      </c>
      <c r="B92" s="347" t="s">
        <v>148</v>
      </c>
      <c r="C92" s="300" t="s">
        <v>12</v>
      </c>
      <c r="D92" s="325" t="s">
        <v>129</v>
      </c>
      <c r="E92" s="302">
        <f>VLOOKUP($A92,Sheet1!$A$10:$P$487,3,FALSE)</f>
        <v>0</v>
      </c>
      <c r="F92" s="303">
        <f>VLOOKUP($A92,Sheet1!$A$10:$P$487,4,FALSE)</f>
        <v>1.27</v>
      </c>
      <c r="G92" s="303">
        <f>VLOOKUP($A92,Sheet1!$A$10:$P$487,5,FALSE)</f>
        <v>0</v>
      </c>
      <c r="H92" s="303">
        <f>VLOOKUP($A92,Sheet1!$A$10:$P$487,8,FALSE)</f>
        <v>11.7</v>
      </c>
      <c r="I92" s="304">
        <f t="shared" ref="I92:I111" si="24">G92+H92</f>
        <v>11.7</v>
      </c>
      <c r="J92" s="302">
        <f>VLOOKUP($A92,Sheet1!$A$10:$P$487,10,FALSE)</f>
        <v>0</v>
      </c>
      <c r="K92" s="303">
        <f>VLOOKUP($A92,Sheet1!$A$10:$P$487,11,FALSE)</f>
        <v>1.58</v>
      </c>
      <c r="L92" s="303">
        <f>VLOOKUP($A92,Sheet1!$A$10:$P$487,12,FALSE)</f>
        <v>0</v>
      </c>
      <c r="M92" s="303">
        <f>VLOOKUP($A92,Sheet1!$A$10:$P$487,15,FALSE)</f>
        <v>11.41</v>
      </c>
      <c r="N92" s="304">
        <f t="shared" ref="N92:N111" si="25">L92+M92</f>
        <v>11.41</v>
      </c>
      <c r="O92" s="305">
        <f t="shared" ref="O92:O111" si="26">((N92/I92)-1)*100</f>
        <v>-2.4786324786324698</v>
      </c>
    </row>
    <row r="93" spans="1:16" s="306" customFormat="1" ht="15" customHeight="1">
      <c r="A93" s="339" t="s">
        <v>1409</v>
      </c>
      <c r="B93" s="347" t="s">
        <v>1410</v>
      </c>
      <c r="C93" s="300" t="s">
        <v>12</v>
      </c>
      <c r="D93" s="325" t="s">
        <v>129</v>
      </c>
      <c r="E93" s="302">
        <f>VLOOKUP($A93,Sheet1!$A$10:$P$487,3,FALSE)</f>
        <v>0</v>
      </c>
      <c r="F93" s="303">
        <f>VLOOKUP($A93,Sheet1!$A$10:$P$487,4,FALSE)</f>
        <v>0</v>
      </c>
      <c r="G93" s="303">
        <f>VLOOKUP($A93,Sheet1!$A$10:$P$487,5,FALSE)</f>
        <v>0</v>
      </c>
      <c r="H93" s="303">
        <f>VLOOKUP($A93,Sheet1!$A$10:$P$487,8,FALSE)</f>
        <v>0.01</v>
      </c>
      <c r="I93" s="304">
        <f t="shared" si="24"/>
        <v>0.01</v>
      </c>
      <c r="J93" s="302">
        <f>VLOOKUP($A93,Sheet1!$A$10:$P$487,10,FALSE)</f>
        <v>0</v>
      </c>
      <c r="K93" s="303">
        <f>VLOOKUP($A93,Sheet1!$A$10:$P$487,11,FALSE)</f>
        <v>0.02</v>
      </c>
      <c r="L93" s="303">
        <f>VLOOKUP($A93,Sheet1!$A$10:$P$487,12,FALSE)</f>
        <v>0</v>
      </c>
      <c r="M93" s="303">
        <f>VLOOKUP($A93,Sheet1!$A$10:$P$487,15,FALSE)</f>
        <v>0.02</v>
      </c>
      <c r="N93" s="304">
        <f t="shared" si="25"/>
        <v>0.02</v>
      </c>
      <c r="O93" s="305">
        <f t="shared" si="26"/>
        <v>100</v>
      </c>
    </row>
    <row r="94" spans="1:16" s="306" customFormat="1" ht="15" customHeight="1">
      <c r="A94" s="339" t="s">
        <v>667</v>
      </c>
      <c r="B94" s="347" t="s">
        <v>668</v>
      </c>
      <c r="C94" s="300" t="s">
        <v>12</v>
      </c>
      <c r="D94" s="325" t="s">
        <v>129</v>
      </c>
      <c r="E94" s="302">
        <f>VLOOKUP($A94,Sheet1!$A$10:$P$487,3,FALSE)</f>
        <v>0.01</v>
      </c>
      <c r="F94" s="303">
        <f>VLOOKUP($A94,Sheet1!$A$10:$P$487,4,FALSE)</f>
        <v>0</v>
      </c>
      <c r="G94" s="303">
        <f>VLOOKUP($A94,Sheet1!$A$10:$P$487,5,FALSE)</f>
        <v>0</v>
      </c>
      <c r="H94" s="303">
        <f>VLOOKUP($A94,Sheet1!$A$10:$P$487,8,FALSE)</f>
        <v>7.0000000000000007E-2</v>
      </c>
      <c r="I94" s="304">
        <f t="shared" si="24"/>
        <v>7.0000000000000007E-2</v>
      </c>
      <c r="J94" s="302">
        <f>VLOOKUP($A94,Sheet1!$A$10:$P$487,10,FALSE)</f>
        <v>0</v>
      </c>
      <c r="K94" s="303">
        <f>VLOOKUP($A94,Sheet1!$A$10:$P$487,11,FALSE)</f>
        <v>0.22</v>
      </c>
      <c r="L94" s="303">
        <f>VLOOKUP($A94,Sheet1!$A$10:$P$487,12,FALSE)</f>
        <v>0</v>
      </c>
      <c r="M94" s="303">
        <f>VLOOKUP($A94,Sheet1!$A$10:$P$487,15,FALSE)</f>
        <v>0.24</v>
      </c>
      <c r="N94" s="304">
        <f t="shared" si="25"/>
        <v>0.24</v>
      </c>
      <c r="O94" s="305">
        <f t="shared" si="26"/>
        <v>242.8571428571428</v>
      </c>
    </row>
    <row r="95" spans="1:16" s="306" customFormat="1" ht="15" customHeight="1">
      <c r="A95" s="339" t="s">
        <v>1411</v>
      </c>
      <c r="B95" s="347" t="s">
        <v>1412</v>
      </c>
      <c r="C95" s="300" t="s">
        <v>12</v>
      </c>
      <c r="D95" s="325" t="s">
        <v>129</v>
      </c>
      <c r="E95" s="302">
        <f>VLOOKUP($A95,Sheet1!$A$10:$P$487,3,FALSE)</f>
        <v>0</v>
      </c>
      <c r="F95" s="303">
        <f>VLOOKUP($A95,Sheet1!$A$10:$P$487,4,FALSE)</f>
        <v>0</v>
      </c>
      <c r="G95" s="303">
        <f>VLOOKUP($A95,Sheet1!$A$10:$P$487,5,FALSE)</f>
        <v>0</v>
      </c>
      <c r="H95" s="303">
        <f>VLOOKUP($A95,Sheet1!$A$10:$P$487,8,FALSE)</f>
        <v>0.01</v>
      </c>
      <c r="I95" s="304">
        <f t="shared" si="24"/>
        <v>0.01</v>
      </c>
      <c r="J95" s="302">
        <f>VLOOKUP($A95,Sheet1!$A$10:$P$487,10,FALSE)</f>
        <v>0</v>
      </c>
      <c r="K95" s="303">
        <f>VLOOKUP($A95,Sheet1!$A$10:$P$487,11,FALSE)</f>
        <v>0</v>
      </c>
      <c r="L95" s="303">
        <f>VLOOKUP($A95,Sheet1!$A$10:$P$487,12,FALSE)</f>
        <v>0</v>
      </c>
      <c r="M95" s="303">
        <f>VLOOKUP($A95,Sheet1!$A$10:$P$487,15,FALSE)</f>
        <v>0.01</v>
      </c>
      <c r="N95" s="304">
        <f t="shared" si="25"/>
        <v>0.01</v>
      </c>
      <c r="O95" s="305">
        <f t="shared" si="26"/>
        <v>0</v>
      </c>
    </row>
    <row r="96" spans="1:16" s="306" customFormat="1" ht="15" customHeight="1">
      <c r="A96" s="339" t="s">
        <v>588</v>
      </c>
      <c r="B96" s="347" t="s">
        <v>589</v>
      </c>
      <c r="C96" s="300" t="s">
        <v>12</v>
      </c>
      <c r="D96" s="325" t="s">
        <v>129</v>
      </c>
      <c r="E96" s="302">
        <f>VLOOKUP($A96,Sheet1!$A$10:$P$487,3,FALSE)</f>
        <v>0</v>
      </c>
      <c r="F96" s="303">
        <f>VLOOKUP($A96,Sheet1!$A$10:$P$487,4,FALSE)</f>
        <v>0.11</v>
      </c>
      <c r="G96" s="303">
        <f>VLOOKUP($A96,Sheet1!$A$10:$P$487,5,FALSE)</f>
        <v>0</v>
      </c>
      <c r="H96" s="303">
        <f>VLOOKUP($A96,Sheet1!$A$10:$P$487,8,FALSE)</f>
        <v>9.57</v>
      </c>
      <c r="I96" s="304">
        <f t="shared" si="24"/>
        <v>9.57</v>
      </c>
      <c r="J96" s="302">
        <f>VLOOKUP($A96,Sheet1!$A$10:$P$487,10,FALSE)</f>
        <v>0</v>
      </c>
      <c r="K96" s="303">
        <f>VLOOKUP($A96,Sheet1!$A$10:$P$487,11,FALSE)</f>
        <v>0</v>
      </c>
      <c r="L96" s="303">
        <f>VLOOKUP($A96,Sheet1!$A$10:$P$487,12,FALSE)</f>
        <v>0</v>
      </c>
      <c r="M96" s="303">
        <f>VLOOKUP($A96,Sheet1!$A$10:$P$487,15,FALSE)</f>
        <v>9.56</v>
      </c>
      <c r="N96" s="304">
        <f t="shared" si="25"/>
        <v>9.56</v>
      </c>
      <c r="O96" s="305">
        <f t="shared" si="26"/>
        <v>-0.10449320794148065</v>
      </c>
    </row>
    <row r="97" spans="1:16" s="306" customFormat="1" ht="15" customHeight="1">
      <c r="A97" s="339" t="s">
        <v>70</v>
      </c>
      <c r="B97" s="347" t="s">
        <v>147</v>
      </c>
      <c r="C97" s="300" t="s">
        <v>12</v>
      </c>
      <c r="D97" s="325" t="s">
        <v>129</v>
      </c>
      <c r="E97" s="302">
        <f>VLOOKUP($A97,Sheet1!$A$10:$P$487,3,FALSE)</f>
        <v>0</v>
      </c>
      <c r="F97" s="303">
        <f>VLOOKUP($A97,Sheet1!$A$10:$P$487,4,FALSE)</f>
        <v>1.1000000000000001</v>
      </c>
      <c r="G97" s="303">
        <f>VLOOKUP($A97,Sheet1!$A$10:$P$487,5,FALSE)</f>
        <v>2.93</v>
      </c>
      <c r="H97" s="303">
        <f>VLOOKUP($A97,Sheet1!$A$10:$P$487,8,FALSE)</f>
        <v>19.010000000000002</v>
      </c>
      <c r="I97" s="304">
        <f t="shared" si="24"/>
        <v>21.94</v>
      </c>
      <c r="J97" s="302">
        <f>VLOOKUP($A97,Sheet1!$A$10:$P$487,10,FALSE)</f>
        <v>0</v>
      </c>
      <c r="K97" s="303">
        <f>VLOOKUP($A97,Sheet1!$A$10:$P$487,11,FALSE)</f>
        <v>0.9</v>
      </c>
      <c r="L97" s="303">
        <f>VLOOKUP($A97,Sheet1!$A$10:$P$487,12,FALSE)</f>
        <v>3.08</v>
      </c>
      <c r="M97" s="303">
        <f>VLOOKUP($A97,Sheet1!$A$10:$P$487,15,FALSE)</f>
        <v>16.12</v>
      </c>
      <c r="N97" s="304">
        <f t="shared" si="25"/>
        <v>19.200000000000003</v>
      </c>
      <c r="O97" s="305">
        <f t="shared" si="26"/>
        <v>-12.488605287146759</v>
      </c>
    </row>
    <row r="98" spans="1:16" s="306" customFormat="1" ht="15" customHeight="1">
      <c r="A98" s="339" t="s">
        <v>1415</v>
      </c>
      <c r="B98" s="347" t="s">
        <v>1416</v>
      </c>
      <c r="C98" s="300" t="s">
        <v>12</v>
      </c>
      <c r="D98" s="325" t="s">
        <v>129</v>
      </c>
      <c r="E98" s="302">
        <f>VLOOKUP($A98,Sheet1!$A$10:$P$487,3,FALSE)</f>
        <v>0</v>
      </c>
      <c r="F98" s="303">
        <f>VLOOKUP($A98,Sheet1!$A$10:$P$487,4,FALSE)</f>
        <v>0</v>
      </c>
      <c r="G98" s="303">
        <f>VLOOKUP($A98,Sheet1!$A$10:$P$487,5,FALSE)</f>
        <v>0</v>
      </c>
      <c r="H98" s="303">
        <f>VLOOKUP($A98,Sheet1!$A$10:$P$487,8,FALSE)</f>
        <v>3.1</v>
      </c>
      <c r="I98" s="304">
        <f t="shared" si="24"/>
        <v>3.1</v>
      </c>
      <c r="J98" s="302">
        <f>VLOOKUP($A98,Sheet1!$A$10:$P$487,10,FALSE)</f>
        <v>0</v>
      </c>
      <c r="K98" s="303">
        <f>VLOOKUP($A98,Sheet1!$A$10:$P$487,11,FALSE)</f>
        <v>0.54</v>
      </c>
      <c r="L98" s="303">
        <f>VLOOKUP($A98,Sheet1!$A$10:$P$487,12,FALSE)</f>
        <v>0</v>
      </c>
      <c r="M98" s="303">
        <f>VLOOKUP($A98,Sheet1!$A$10:$P$487,15,FALSE)</f>
        <v>5.19</v>
      </c>
      <c r="N98" s="304">
        <f t="shared" si="25"/>
        <v>5.19</v>
      </c>
      <c r="O98" s="305">
        <f t="shared" si="26"/>
        <v>67.419354838709694</v>
      </c>
    </row>
    <row r="99" spans="1:16" s="306" customFormat="1" ht="15" customHeight="1">
      <c r="A99" s="339" t="s">
        <v>1419</v>
      </c>
      <c r="B99" s="347" t="s">
        <v>1420</v>
      </c>
      <c r="C99" s="300" t="s">
        <v>12</v>
      </c>
      <c r="D99" s="325" t="s">
        <v>129</v>
      </c>
      <c r="E99" s="302">
        <f>VLOOKUP($A99,Sheet1!$A$10:$P$487,3,FALSE)</f>
        <v>0</v>
      </c>
      <c r="F99" s="303">
        <f>VLOOKUP($A99,Sheet1!$A$10:$P$487,4,FALSE)</f>
        <v>0</v>
      </c>
      <c r="G99" s="303">
        <f>VLOOKUP($A99,Sheet1!$A$10:$P$487,5,FALSE)</f>
        <v>0</v>
      </c>
      <c r="H99" s="303">
        <f>VLOOKUP($A99,Sheet1!$A$10:$P$487,8,FALSE)</f>
        <v>1.28</v>
      </c>
      <c r="I99" s="304">
        <f t="shared" si="24"/>
        <v>1.28</v>
      </c>
      <c r="J99" s="302">
        <f>VLOOKUP($A99,Sheet1!$A$10:$P$487,10,FALSE)</f>
        <v>0</v>
      </c>
      <c r="K99" s="303">
        <f>VLOOKUP($A99,Sheet1!$A$10:$P$487,11,FALSE)</f>
        <v>0.23</v>
      </c>
      <c r="L99" s="303">
        <f>VLOOKUP($A99,Sheet1!$A$10:$P$487,12,FALSE)</f>
        <v>0</v>
      </c>
      <c r="M99" s="303">
        <f>VLOOKUP($A99,Sheet1!$A$10:$P$487,15,FALSE)</f>
        <v>3.03</v>
      </c>
      <c r="N99" s="304">
        <f t="shared" si="25"/>
        <v>3.03</v>
      </c>
      <c r="O99" s="305">
        <f t="shared" si="26"/>
        <v>136.71875</v>
      </c>
    </row>
    <row r="100" spans="1:16" s="306" customFormat="1" ht="15" customHeight="1">
      <c r="A100" s="339" t="s">
        <v>669</v>
      </c>
      <c r="B100" s="347" t="s">
        <v>670</v>
      </c>
      <c r="C100" s="300" t="s">
        <v>12</v>
      </c>
      <c r="D100" s="325" t="s">
        <v>129</v>
      </c>
      <c r="E100" s="302">
        <f>VLOOKUP($A100,Sheet1!$A$10:$P$487,3,FALSE)</f>
        <v>0</v>
      </c>
      <c r="F100" s="303">
        <f>VLOOKUP($A100,Sheet1!$A$10:$P$487,4,FALSE)</f>
        <v>0</v>
      </c>
      <c r="G100" s="303">
        <f>VLOOKUP($A100,Sheet1!$A$10:$P$487,5,FALSE)</f>
        <v>0.61</v>
      </c>
      <c r="H100" s="303">
        <f>VLOOKUP($A100,Sheet1!$A$10:$P$487,8,FALSE)</f>
        <v>1.83</v>
      </c>
      <c r="I100" s="304">
        <f t="shared" si="24"/>
        <v>2.44</v>
      </c>
      <c r="J100" s="302">
        <f>VLOOKUP($A100,Sheet1!$A$10:$P$487,10,FALSE)</f>
        <v>0</v>
      </c>
      <c r="K100" s="303">
        <f>VLOOKUP($A100,Sheet1!$A$10:$P$487,11,FALSE)</f>
        <v>0</v>
      </c>
      <c r="L100" s="303">
        <f>VLOOKUP($A100,Sheet1!$A$10:$P$487,12,FALSE)</f>
        <v>0.99</v>
      </c>
      <c r="M100" s="303">
        <f>VLOOKUP($A100,Sheet1!$A$10:$P$487,15,FALSE)</f>
        <v>1.1100000000000001</v>
      </c>
      <c r="N100" s="304">
        <f t="shared" si="25"/>
        <v>2.1</v>
      </c>
      <c r="O100" s="305">
        <f t="shared" si="26"/>
        <v>-13.93442622950819</v>
      </c>
    </row>
    <row r="101" spans="1:16" s="306" customFormat="1" ht="15" customHeight="1">
      <c r="A101" s="339" t="s">
        <v>619</v>
      </c>
      <c r="B101" s="347" t="s">
        <v>620</v>
      </c>
      <c r="C101" s="300" t="s">
        <v>12</v>
      </c>
      <c r="D101" s="325" t="s">
        <v>129</v>
      </c>
      <c r="E101" s="302">
        <f>VLOOKUP($A101,Sheet1!$A$10:$P$487,3,FALSE)</f>
        <v>0</v>
      </c>
      <c r="F101" s="303">
        <f>VLOOKUP($A101,Sheet1!$A$10:$P$487,4,FALSE)</f>
        <v>0.38</v>
      </c>
      <c r="G101" s="303">
        <f>VLOOKUP($A101,Sheet1!$A$10:$P$487,5,FALSE)</f>
        <v>0</v>
      </c>
      <c r="H101" s="303">
        <f>VLOOKUP($A101,Sheet1!$A$10:$P$487,8,FALSE)</f>
        <v>19.77</v>
      </c>
      <c r="I101" s="304">
        <f t="shared" si="24"/>
        <v>19.77</v>
      </c>
      <c r="J101" s="302">
        <f>VLOOKUP($A101,Sheet1!$A$10:$P$487,10,FALSE)</f>
        <v>0</v>
      </c>
      <c r="K101" s="303">
        <f>VLOOKUP($A101,Sheet1!$A$10:$P$487,11,FALSE)</f>
        <v>0.48</v>
      </c>
      <c r="L101" s="303">
        <f>VLOOKUP($A101,Sheet1!$A$10:$P$487,12,FALSE)</f>
        <v>0</v>
      </c>
      <c r="M101" s="303">
        <f>VLOOKUP($A101,Sheet1!$A$10:$P$487,15,FALSE)</f>
        <v>25.77</v>
      </c>
      <c r="N101" s="304">
        <f t="shared" si="25"/>
        <v>25.77</v>
      </c>
      <c r="O101" s="305">
        <f t="shared" si="26"/>
        <v>30.349013657056155</v>
      </c>
    </row>
    <row r="102" spans="1:16" s="306" customFormat="1" ht="15" customHeight="1">
      <c r="A102" s="339" t="s">
        <v>433</v>
      </c>
      <c r="B102" s="347" t="s">
        <v>545</v>
      </c>
      <c r="C102" s="300" t="s">
        <v>12</v>
      </c>
      <c r="D102" s="325" t="s">
        <v>129</v>
      </c>
      <c r="E102" s="302">
        <f>VLOOKUP($A102,Sheet1!$A$10:$P$487,3,FALSE)</f>
        <v>0</v>
      </c>
      <c r="F102" s="303">
        <f>VLOOKUP($A102,Sheet1!$A$10:$P$487,4,FALSE)</f>
        <v>0.97</v>
      </c>
      <c r="G102" s="303">
        <f>VLOOKUP($A102,Sheet1!$A$10:$P$487,5,FALSE)</f>
        <v>0</v>
      </c>
      <c r="H102" s="303">
        <f>VLOOKUP($A102,Sheet1!$A$10:$P$487,8,FALSE)</f>
        <v>6.01</v>
      </c>
      <c r="I102" s="304">
        <f t="shared" si="24"/>
        <v>6.01</v>
      </c>
      <c r="J102" s="302">
        <f>VLOOKUP($A102,Sheet1!$A$10:$P$487,10,FALSE)</f>
        <v>0</v>
      </c>
      <c r="K102" s="303">
        <f>VLOOKUP($A102,Sheet1!$A$10:$P$487,11,FALSE)</f>
        <v>0</v>
      </c>
      <c r="L102" s="303">
        <f>VLOOKUP($A102,Sheet1!$A$10:$P$487,12,FALSE)</f>
        <v>0</v>
      </c>
      <c r="M102" s="303">
        <f>VLOOKUP($A102,Sheet1!$A$10:$P$487,15,FALSE)</f>
        <v>8.3800000000000008</v>
      </c>
      <c r="N102" s="304">
        <f t="shared" si="25"/>
        <v>8.3800000000000008</v>
      </c>
      <c r="O102" s="305">
        <f t="shared" si="26"/>
        <v>39.434276206322807</v>
      </c>
    </row>
    <row r="103" spans="1:16" s="306" customFormat="1" ht="15" customHeight="1">
      <c r="A103" s="339" t="s">
        <v>613</v>
      </c>
      <c r="B103" s="347" t="s">
        <v>614</v>
      </c>
      <c r="C103" s="300" t="s">
        <v>12</v>
      </c>
      <c r="D103" s="325" t="s">
        <v>129</v>
      </c>
      <c r="E103" s="302">
        <f>VLOOKUP($A103,Sheet1!$A$10:$P$487,3,FALSE)</f>
        <v>0</v>
      </c>
      <c r="F103" s="303">
        <f>VLOOKUP($A103,Sheet1!$A$10:$P$487,4,FALSE)</f>
        <v>1.93</v>
      </c>
      <c r="G103" s="303">
        <f>VLOOKUP($A103,Sheet1!$A$10:$P$487,5,FALSE)</f>
        <v>0</v>
      </c>
      <c r="H103" s="303">
        <f>VLOOKUP($A103,Sheet1!$A$10:$P$487,8,FALSE)</f>
        <v>6.92</v>
      </c>
      <c r="I103" s="304">
        <f t="shared" si="24"/>
        <v>6.92</v>
      </c>
      <c r="J103" s="302">
        <f>VLOOKUP($A103,Sheet1!$A$10:$P$487,10,FALSE)</f>
        <v>0</v>
      </c>
      <c r="K103" s="303">
        <f>VLOOKUP($A103,Sheet1!$A$10:$P$487,11,FALSE)</f>
        <v>0.66</v>
      </c>
      <c r="L103" s="303">
        <f>VLOOKUP($A103,Sheet1!$A$10:$P$487,12,FALSE)</f>
        <v>0</v>
      </c>
      <c r="M103" s="303">
        <f>VLOOKUP($A103,Sheet1!$A$10:$P$487,15,FALSE)</f>
        <v>8.68</v>
      </c>
      <c r="N103" s="304">
        <f t="shared" si="25"/>
        <v>8.68</v>
      </c>
      <c r="O103" s="305">
        <f t="shared" si="26"/>
        <v>25.43352601156068</v>
      </c>
    </row>
    <row r="104" spans="1:16" s="306" customFormat="1" ht="15" customHeight="1">
      <c r="A104" s="339" t="s">
        <v>671</v>
      </c>
      <c r="B104" s="347" t="s">
        <v>672</v>
      </c>
      <c r="C104" s="300" t="s">
        <v>12</v>
      </c>
      <c r="D104" s="325" t="s">
        <v>129</v>
      </c>
      <c r="E104" s="302">
        <f>VLOOKUP($A104,Sheet1!$A$10:$P$487,3,FALSE)</f>
        <v>0.01</v>
      </c>
      <c r="F104" s="303">
        <f>VLOOKUP($A104,Sheet1!$A$10:$P$487,4,FALSE)</f>
        <v>0</v>
      </c>
      <c r="G104" s="303">
        <f>VLOOKUP($A104,Sheet1!$A$10:$P$487,5,FALSE)</f>
        <v>0</v>
      </c>
      <c r="H104" s="303">
        <f>VLOOKUP($A104,Sheet1!$A$10:$P$487,8,FALSE)</f>
        <v>7.0000000000000007E-2</v>
      </c>
      <c r="I104" s="304">
        <f t="shared" si="24"/>
        <v>7.0000000000000007E-2</v>
      </c>
      <c r="J104" s="302">
        <f>VLOOKUP($A104,Sheet1!$A$10:$P$487,10,FALSE)</f>
        <v>0</v>
      </c>
      <c r="K104" s="303">
        <f>VLOOKUP($A104,Sheet1!$A$10:$P$487,11,FALSE)</f>
        <v>0.21</v>
      </c>
      <c r="L104" s="303">
        <f>VLOOKUP($A104,Sheet1!$A$10:$P$487,12,FALSE)</f>
        <v>0</v>
      </c>
      <c r="M104" s="303">
        <f>VLOOKUP($A104,Sheet1!$A$10:$P$487,15,FALSE)</f>
        <v>0.39</v>
      </c>
      <c r="N104" s="304">
        <f t="shared" si="25"/>
        <v>0.39</v>
      </c>
      <c r="O104" s="305">
        <f t="shared" si="26"/>
        <v>457.14285714285711</v>
      </c>
    </row>
    <row r="105" spans="1:16" s="306" customFormat="1" ht="15" customHeight="1">
      <c r="A105" s="339" t="s">
        <v>1</v>
      </c>
      <c r="B105" s="347" t="s">
        <v>146</v>
      </c>
      <c r="C105" s="300" t="s">
        <v>12</v>
      </c>
      <c r="D105" s="325" t="s">
        <v>129</v>
      </c>
      <c r="E105" s="302">
        <f>VLOOKUP($A105,Sheet1!$A$10:$P$487,3,FALSE)</f>
        <v>0</v>
      </c>
      <c r="F105" s="303">
        <f>VLOOKUP($A105,Sheet1!$A$10:$P$487,4,FALSE)</f>
        <v>3.77</v>
      </c>
      <c r="G105" s="303">
        <f>VLOOKUP($A105,Sheet1!$A$10:$P$487,5,FALSE)</f>
        <v>0</v>
      </c>
      <c r="H105" s="303">
        <f>VLOOKUP($A105,Sheet1!$A$10:$P$487,8,FALSE)</f>
        <v>61.31</v>
      </c>
      <c r="I105" s="304">
        <f t="shared" si="24"/>
        <v>61.31</v>
      </c>
      <c r="J105" s="302">
        <f>VLOOKUP($A105,Sheet1!$A$10:$P$487,10,FALSE)</f>
        <v>0</v>
      </c>
      <c r="K105" s="303">
        <f>VLOOKUP($A105,Sheet1!$A$10:$P$487,11,FALSE)</f>
        <v>3.16</v>
      </c>
      <c r="L105" s="303">
        <f>VLOOKUP($A105,Sheet1!$A$10:$P$487,12,FALSE)</f>
        <v>0</v>
      </c>
      <c r="M105" s="303">
        <f>VLOOKUP($A105,Sheet1!$A$10:$P$487,15,FALSE)</f>
        <v>57.6</v>
      </c>
      <c r="N105" s="304">
        <f t="shared" si="25"/>
        <v>57.6</v>
      </c>
      <c r="O105" s="305">
        <f t="shared" si="26"/>
        <v>-6.0512151361931217</v>
      </c>
    </row>
    <row r="106" spans="1:16" s="306" customFormat="1" ht="15" customHeight="1">
      <c r="A106" s="339" t="s">
        <v>43</v>
      </c>
      <c r="B106" s="350" t="s">
        <v>145</v>
      </c>
      <c r="C106" s="300" t="s">
        <v>12</v>
      </c>
      <c r="D106" s="325" t="s">
        <v>129</v>
      </c>
      <c r="E106" s="302">
        <f>VLOOKUP($A106,Sheet1!$A$10:$P$487,3,FALSE)</f>
        <v>0</v>
      </c>
      <c r="F106" s="303">
        <f>VLOOKUP($A106,Sheet1!$A$10:$P$487,4,FALSE)</f>
        <v>6.08</v>
      </c>
      <c r="G106" s="303">
        <f>VLOOKUP($A106,Sheet1!$A$10:$P$487,5,FALSE)</f>
        <v>0</v>
      </c>
      <c r="H106" s="303">
        <f>VLOOKUP($A106,Sheet1!$A$10:$P$487,8,FALSE)</f>
        <v>51.56</v>
      </c>
      <c r="I106" s="304">
        <f t="shared" si="24"/>
        <v>51.56</v>
      </c>
      <c r="J106" s="302">
        <f>VLOOKUP($A106,Sheet1!$A$10:$P$487,10,FALSE)</f>
        <v>0.03</v>
      </c>
      <c r="K106" s="303">
        <f>VLOOKUP($A106,Sheet1!$A$10:$P$487,11,FALSE)</f>
        <v>5.25</v>
      </c>
      <c r="L106" s="303">
        <f>VLOOKUP($A106,Sheet1!$A$10:$P$487,12,FALSE)</f>
        <v>0</v>
      </c>
      <c r="M106" s="303">
        <f>VLOOKUP($A106,Sheet1!$A$10:$P$487,15,FALSE)</f>
        <v>51.15</v>
      </c>
      <c r="N106" s="304">
        <f t="shared" si="25"/>
        <v>51.15</v>
      </c>
      <c r="O106" s="305">
        <f t="shared" si="26"/>
        <v>-0.79519006982157192</v>
      </c>
    </row>
    <row r="107" spans="1:16" s="306" customFormat="1" ht="15" customHeight="1">
      <c r="A107" s="339" t="s">
        <v>350</v>
      </c>
      <c r="B107" s="347" t="s">
        <v>546</v>
      </c>
      <c r="C107" s="300" t="s">
        <v>12</v>
      </c>
      <c r="D107" s="325" t="s">
        <v>129</v>
      </c>
      <c r="E107" s="302">
        <f>VLOOKUP($A107,Sheet1!$A$10:$P$487,3,FALSE)</f>
        <v>0</v>
      </c>
      <c r="F107" s="303">
        <f>VLOOKUP($A107,Sheet1!$A$10:$P$487,4,FALSE)</f>
        <v>0.46</v>
      </c>
      <c r="G107" s="303">
        <f>VLOOKUP($A107,Sheet1!$A$10:$P$487,5,FALSE)</f>
        <v>0</v>
      </c>
      <c r="H107" s="303">
        <f>VLOOKUP($A107,Sheet1!$A$10:$P$487,8,FALSE)</f>
        <v>13.78</v>
      </c>
      <c r="I107" s="304">
        <f t="shared" si="24"/>
        <v>13.78</v>
      </c>
      <c r="J107" s="302">
        <f>VLOOKUP($A107,Sheet1!$A$10:$P$487,10,FALSE)</f>
        <v>0.01</v>
      </c>
      <c r="K107" s="303">
        <f>VLOOKUP($A107,Sheet1!$A$10:$P$487,11,FALSE)</f>
        <v>0.96</v>
      </c>
      <c r="L107" s="303">
        <f>VLOOKUP($A107,Sheet1!$A$10:$P$487,12,FALSE)</f>
        <v>1.37</v>
      </c>
      <c r="M107" s="303">
        <f>VLOOKUP($A107,Sheet1!$A$10:$P$487,15,FALSE)</f>
        <v>8.36</v>
      </c>
      <c r="N107" s="304">
        <f t="shared" si="25"/>
        <v>9.73</v>
      </c>
      <c r="O107" s="305">
        <f t="shared" si="26"/>
        <v>-29.390420899854853</v>
      </c>
    </row>
    <row r="108" spans="1:16" s="306" customFormat="1" ht="15" customHeight="1">
      <c r="A108" s="496" t="s">
        <v>45</v>
      </c>
      <c r="B108" s="354" t="s">
        <v>144</v>
      </c>
      <c r="C108" s="243" t="s">
        <v>12</v>
      </c>
      <c r="D108" s="327" t="s">
        <v>129</v>
      </c>
      <c r="E108" s="302">
        <f>VLOOKUP($A108,Sheet1!$A$10:$P$487,3,FALSE)</f>
        <v>0</v>
      </c>
      <c r="F108" s="303">
        <f>VLOOKUP($A108,Sheet1!$A$10:$P$487,4,FALSE)</f>
        <v>0.44</v>
      </c>
      <c r="G108" s="303">
        <f>VLOOKUP($A108,Sheet1!$A$10:$P$487,5,FALSE)</f>
        <v>0</v>
      </c>
      <c r="H108" s="303">
        <f>VLOOKUP($A108,Sheet1!$A$10:$P$487,8,FALSE)</f>
        <v>11.55</v>
      </c>
      <c r="I108" s="304">
        <f t="shared" si="24"/>
        <v>11.55</v>
      </c>
      <c r="J108" s="302">
        <f>VLOOKUP($A108,Sheet1!$A$10:$P$487,10,FALSE)</f>
        <v>0</v>
      </c>
      <c r="K108" s="303">
        <f>VLOOKUP($A108,Sheet1!$A$10:$P$487,11,FALSE)</f>
        <v>0.08</v>
      </c>
      <c r="L108" s="303">
        <f>VLOOKUP($A108,Sheet1!$A$10:$P$487,12,FALSE)</f>
        <v>0</v>
      </c>
      <c r="M108" s="303">
        <f>VLOOKUP($A108,Sheet1!$A$10:$P$487,15,FALSE)</f>
        <v>13.58</v>
      </c>
      <c r="N108" s="304">
        <f t="shared" si="25"/>
        <v>13.58</v>
      </c>
      <c r="O108" s="305">
        <f t="shared" si="26"/>
        <v>17.575757575757578</v>
      </c>
    </row>
    <row r="109" spans="1:16" s="306" customFormat="1" ht="15" customHeight="1">
      <c r="A109" s="496" t="s">
        <v>1429</v>
      </c>
      <c r="B109" s="354" t="s">
        <v>1430</v>
      </c>
      <c r="C109" s="243" t="s">
        <v>12</v>
      </c>
      <c r="D109" s="327" t="s">
        <v>129</v>
      </c>
      <c r="E109" s="302">
        <f>VLOOKUP($A109,Sheet1!$A$10:$P$487,3,FALSE)</f>
        <v>0</v>
      </c>
      <c r="F109" s="303">
        <f>VLOOKUP($A109,Sheet1!$A$10:$P$487,4,FALSE)</f>
        <v>0.02</v>
      </c>
      <c r="G109" s="303">
        <f>VLOOKUP($A109,Sheet1!$A$10:$P$487,5,FALSE)</f>
        <v>0</v>
      </c>
      <c r="H109" s="303">
        <f>VLOOKUP($A109,Sheet1!$A$10:$P$487,8,FALSE)</f>
        <v>0.02</v>
      </c>
      <c r="I109" s="304">
        <f t="shared" si="24"/>
        <v>0.02</v>
      </c>
      <c r="J109" s="302">
        <f>VLOOKUP($A109,Sheet1!$A$10:$P$487,10,FALSE)</f>
        <v>0</v>
      </c>
      <c r="K109" s="303">
        <f>VLOOKUP($A109,Sheet1!$A$10:$P$487,11,FALSE)</f>
        <v>0.01</v>
      </c>
      <c r="L109" s="303">
        <f>VLOOKUP($A109,Sheet1!$A$10:$P$487,12,FALSE)</f>
        <v>0</v>
      </c>
      <c r="M109" s="303">
        <f>VLOOKUP($A109,Sheet1!$A$10:$P$487,15,FALSE)</f>
        <v>0.03</v>
      </c>
      <c r="N109" s="304">
        <f t="shared" si="25"/>
        <v>0.03</v>
      </c>
      <c r="O109" s="305">
        <f t="shared" si="26"/>
        <v>50</v>
      </c>
    </row>
    <row r="110" spans="1:16" s="306" customFormat="1" ht="15" customHeight="1">
      <c r="A110" s="496" t="s">
        <v>673</v>
      </c>
      <c r="B110" s="354" t="s">
        <v>674</v>
      </c>
      <c r="C110" s="243" t="s">
        <v>12</v>
      </c>
      <c r="D110" s="327" t="s">
        <v>129</v>
      </c>
      <c r="E110" s="302">
        <f>VLOOKUP($A110,Sheet1!$A$10:$P$487,3,FALSE)</f>
        <v>0</v>
      </c>
      <c r="F110" s="303">
        <f>VLOOKUP($A110,Sheet1!$A$10:$P$487,4,FALSE)</f>
        <v>0.09</v>
      </c>
      <c r="G110" s="303">
        <f>VLOOKUP($A110,Sheet1!$A$10:$P$487,5,FALSE)</f>
        <v>0</v>
      </c>
      <c r="H110" s="303">
        <f>VLOOKUP($A110,Sheet1!$A$10:$P$487,8,FALSE)</f>
        <v>0.02</v>
      </c>
      <c r="I110" s="304">
        <f t="shared" si="24"/>
        <v>0.02</v>
      </c>
      <c r="J110" s="302">
        <f>VLOOKUP($A110,Sheet1!$A$10:$P$487,10,FALSE)</f>
        <v>0.02</v>
      </c>
      <c r="K110" s="303">
        <f>VLOOKUP($A110,Sheet1!$A$10:$P$487,11,FALSE)</f>
        <v>0.15</v>
      </c>
      <c r="L110" s="303">
        <f>VLOOKUP($A110,Sheet1!$A$10:$P$487,12,FALSE)</f>
        <v>0</v>
      </c>
      <c r="M110" s="303">
        <f>VLOOKUP($A110,Sheet1!$A$10:$P$487,15,FALSE)</f>
        <v>0.15</v>
      </c>
      <c r="N110" s="304">
        <f t="shared" si="25"/>
        <v>0.15</v>
      </c>
      <c r="O110" s="305">
        <f t="shared" si="26"/>
        <v>650</v>
      </c>
    </row>
    <row r="111" spans="1:16" s="306" customFormat="1" ht="15" customHeight="1">
      <c r="A111" s="339" t="s">
        <v>143</v>
      </c>
      <c r="B111" s="347" t="s">
        <v>142</v>
      </c>
      <c r="C111" s="300" t="s">
        <v>12</v>
      </c>
      <c r="D111" s="325" t="s">
        <v>129</v>
      </c>
      <c r="E111" s="302">
        <f>VLOOKUP($A111,Sheet1!$A$10:$P$487,3,FALSE)</f>
        <v>0</v>
      </c>
      <c r="F111" s="303">
        <f>VLOOKUP($A111,Sheet1!$A$10:$P$487,4,FALSE)</f>
        <v>0.45</v>
      </c>
      <c r="G111" s="303">
        <f>VLOOKUP($A111,Sheet1!$A$10:$P$487,5,FALSE)</f>
        <v>1.78</v>
      </c>
      <c r="H111" s="303">
        <f>VLOOKUP($A111,Sheet1!$A$10:$P$487,8,FALSE)</f>
        <v>11.51</v>
      </c>
      <c r="I111" s="304">
        <f t="shared" si="24"/>
        <v>13.29</v>
      </c>
      <c r="J111" s="302">
        <f>VLOOKUP($A111,Sheet1!$A$10:$P$487,10,FALSE)</f>
        <v>0</v>
      </c>
      <c r="K111" s="303">
        <f>VLOOKUP($A111,Sheet1!$A$10:$P$487,11,FALSE)</f>
        <v>0.57999999999999996</v>
      </c>
      <c r="L111" s="303">
        <f>VLOOKUP($A111,Sheet1!$A$10:$P$487,12,FALSE)</f>
        <v>0</v>
      </c>
      <c r="M111" s="303">
        <f>VLOOKUP($A111,Sheet1!$A$10:$P$487,15,FALSE)</f>
        <v>17.38</v>
      </c>
      <c r="N111" s="304">
        <f t="shared" si="25"/>
        <v>17.38</v>
      </c>
      <c r="O111" s="305">
        <f t="shared" si="26"/>
        <v>30.775018811136199</v>
      </c>
    </row>
    <row r="112" spans="1:16" s="98" customFormat="1" ht="15" customHeight="1">
      <c r="A112" s="496"/>
      <c r="B112" s="354"/>
      <c r="C112" s="243"/>
      <c r="D112" s="104"/>
      <c r="E112" s="156"/>
      <c r="F112" s="238"/>
      <c r="G112" s="238"/>
      <c r="H112" s="238"/>
      <c r="I112" s="239"/>
      <c r="J112" s="156"/>
      <c r="K112" s="238"/>
      <c r="L112" s="238"/>
      <c r="M112" s="238"/>
      <c r="N112" s="239"/>
      <c r="O112" s="152"/>
      <c r="P112" s="157"/>
    </row>
    <row r="113" spans="1:16" s="128" customFormat="1" ht="15" customHeight="1">
      <c r="A113" s="509" t="s">
        <v>276</v>
      </c>
      <c r="B113" s="510"/>
      <c r="C113" s="95"/>
      <c r="D113" s="146"/>
      <c r="E113" s="158">
        <f>SUM(E91:E112)</f>
        <v>0.02</v>
      </c>
      <c r="F113" s="265">
        <f t="shared" ref="F113:N113" si="27">SUM(F91:F112)</f>
        <v>17.07</v>
      </c>
      <c r="G113" s="265">
        <f t="shared" si="27"/>
        <v>5.32</v>
      </c>
      <c r="H113" s="265">
        <f t="shared" si="27"/>
        <v>229.10000000000005</v>
      </c>
      <c r="I113" s="266">
        <f t="shared" si="27"/>
        <v>234.42000000000002</v>
      </c>
      <c r="J113" s="158">
        <f t="shared" si="27"/>
        <v>0.06</v>
      </c>
      <c r="K113" s="265">
        <f t="shared" si="27"/>
        <v>15.030000000000001</v>
      </c>
      <c r="L113" s="265">
        <f t="shared" si="27"/>
        <v>5.44</v>
      </c>
      <c r="M113" s="265">
        <f t="shared" si="27"/>
        <v>238.16</v>
      </c>
      <c r="N113" s="266">
        <f t="shared" si="27"/>
        <v>243.60000000000002</v>
      </c>
      <c r="O113" s="261">
        <f t="shared" ref="O113" si="28">((N113/I113)-1)*100</f>
        <v>3.9160481187612062</v>
      </c>
    </row>
    <row r="114" spans="1:16" s="98" customFormat="1" ht="15" customHeight="1">
      <c r="A114" s="479"/>
      <c r="B114" s="428"/>
      <c r="C114" s="429"/>
      <c r="D114" s="104"/>
      <c r="E114" s="431"/>
      <c r="F114" s="431"/>
      <c r="G114" s="431"/>
      <c r="H114" s="431"/>
      <c r="I114" s="431"/>
      <c r="J114" s="431"/>
      <c r="K114" s="431"/>
      <c r="L114" s="431"/>
      <c r="M114" s="431"/>
      <c r="N114" s="431"/>
      <c r="O114" s="478"/>
      <c r="P114" s="157"/>
    </row>
    <row r="115" spans="1:16" s="144" customFormat="1" ht="15" customHeight="1">
      <c r="A115" s="471"/>
      <c r="B115" s="472"/>
      <c r="C115" s="473"/>
      <c r="D115" s="474"/>
      <c r="E115" s="680" t="s">
        <v>635</v>
      </c>
      <c r="F115" s="681"/>
      <c r="G115" s="681"/>
      <c r="H115" s="681"/>
      <c r="I115" s="682"/>
      <c r="J115" s="680" t="s">
        <v>868</v>
      </c>
      <c r="K115" s="681"/>
      <c r="L115" s="681"/>
      <c r="M115" s="681"/>
      <c r="N115" s="682"/>
      <c r="O115" s="475"/>
    </row>
    <row r="116" spans="1:16" s="144" customFormat="1" ht="27">
      <c r="A116" s="471" t="s">
        <v>254</v>
      </c>
      <c r="B116" s="472" t="s">
        <v>59</v>
      </c>
      <c r="C116" s="473" t="s">
        <v>255</v>
      </c>
      <c r="D116" s="474" t="s">
        <v>256</v>
      </c>
      <c r="E116" s="8" t="s">
        <v>60</v>
      </c>
      <c r="F116" s="222" t="s">
        <v>431</v>
      </c>
      <c r="G116" s="218" t="s">
        <v>333</v>
      </c>
      <c r="H116" s="9" t="s">
        <v>331</v>
      </c>
      <c r="I116" s="450" t="s">
        <v>332</v>
      </c>
      <c r="J116" s="8" t="s">
        <v>60</v>
      </c>
      <c r="K116" s="222" t="s">
        <v>431</v>
      </c>
      <c r="L116" s="218" t="s">
        <v>333</v>
      </c>
      <c r="M116" s="9" t="s">
        <v>331</v>
      </c>
      <c r="N116" s="450" t="s">
        <v>332</v>
      </c>
      <c r="O116" s="145" t="s">
        <v>1684</v>
      </c>
    </row>
    <row r="117" spans="1:16" s="144" customFormat="1" ht="15" customHeight="1">
      <c r="A117" s="352" t="s">
        <v>259</v>
      </c>
      <c r="B117" s="159" t="s">
        <v>260</v>
      </c>
      <c r="C117" s="95" t="s">
        <v>62</v>
      </c>
      <c r="D117" s="146"/>
      <c r="E117" s="149" t="s">
        <v>62</v>
      </c>
      <c r="F117" s="150"/>
      <c r="G117" s="150"/>
      <c r="H117" s="150" t="s">
        <v>62</v>
      </c>
      <c r="I117" s="151"/>
      <c r="J117" s="149" t="s">
        <v>62</v>
      </c>
      <c r="K117" s="150" t="s">
        <v>62</v>
      </c>
      <c r="L117" s="150"/>
      <c r="M117" s="150"/>
      <c r="N117" s="151" t="s">
        <v>62</v>
      </c>
      <c r="O117" s="147"/>
    </row>
    <row r="118" spans="1:16" s="306" customFormat="1" ht="15" customHeight="1">
      <c r="A118" s="340" t="s">
        <v>590</v>
      </c>
      <c r="B118" s="347" t="s">
        <v>610</v>
      </c>
      <c r="C118" s="300" t="s">
        <v>12</v>
      </c>
      <c r="D118" s="301" t="s">
        <v>132</v>
      </c>
      <c r="E118" s="302">
        <f>VLOOKUP($A118,Sheet1!$A$10:$P$487,3,FALSE)</f>
        <v>0</v>
      </c>
      <c r="F118" s="303">
        <f>VLOOKUP($A118,Sheet1!$A$10:$P$487,4,FALSE)</f>
        <v>0.37</v>
      </c>
      <c r="G118" s="303">
        <f>VLOOKUP($A118,Sheet1!$A$10:$P$487,5,FALSE)</f>
        <v>0</v>
      </c>
      <c r="H118" s="303">
        <f>VLOOKUP($A118,Sheet1!$A$10:$P$487,8,FALSE)</f>
        <v>2.95</v>
      </c>
      <c r="I118" s="304">
        <f t="shared" ref="I118:I142" si="29">G118+H118</f>
        <v>2.95</v>
      </c>
      <c r="J118" s="302">
        <f>VLOOKUP($A118,Sheet1!$A$10:$P$487,10,FALSE)</f>
        <v>0</v>
      </c>
      <c r="K118" s="303">
        <f>VLOOKUP($A118,Sheet1!$A$10:$P$487,11,FALSE)</f>
        <v>0</v>
      </c>
      <c r="L118" s="303">
        <f>VLOOKUP($A118,Sheet1!$A$10:$P$487,12,FALSE)</f>
        <v>0</v>
      </c>
      <c r="M118" s="303">
        <f>VLOOKUP($A118,Sheet1!$A$10:$P$487,15,FALSE)</f>
        <v>4.8</v>
      </c>
      <c r="N118" s="304">
        <f t="shared" ref="N118:N142" si="30">L118+M118</f>
        <v>4.8</v>
      </c>
      <c r="O118" s="305">
        <f t="shared" ref="O118:O142" si="31">((N118/I118)-1)*100</f>
        <v>62.711864406779647</v>
      </c>
    </row>
    <row r="119" spans="1:16" s="306" customFormat="1" ht="15" customHeight="1">
      <c r="A119" s="340" t="s">
        <v>160</v>
      </c>
      <c r="B119" s="347" t="s">
        <v>159</v>
      </c>
      <c r="C119" s="300" t="s">
        <v>12</v>
      </c>
      <c r="D119" s="301" t="s">
        <v>132</v>
      </c>
      <c r="E119" s="302">
        <f>VLOOKUP($A119,Sheet1!$A$10:$P$487,3,FALSE)</f>
        <v>0</v>
      </c>
      <c r="F119" s="303">
        <f>VLOOKUP($A119,Sheet1!$A$10:$P$487,4,FALSE)</f>
        <v>1.62</v>
      </c>
      <c r="G119" s="303">
        <f>VLOOKUP($A119,Sheet1!$A$10:$P$487,5,FALSE)</f>
        <v>0</v>
      </c>
      <c r="H119" s="303">
        <f>VLOOKUP($A119,Sheet1!$A$10:$P$487,8,FALSE)</f>
        <v>8.65</v>
      </c>
      <c r="I119" s="304">
        <f t="shared" si="29"/>
        <v>8.65</v>
      </c>
      <c r="J119" s="302">
        <f>VLOOKUP($A119,Sheet1!$A$10:$P$487,10,FALSE)</f>
        <v>0</v>
      </c>
      <c r="K119" s="303">
        <f>VLOOKUP($A119,Sheet1!$A$10:$P$487,11,FALSE)</f>
        <v>1.57</v>
      </c>
      <c r="L119" s="303">
        <f>VLOOKUP($A119,Sheet1!$A$10:$P$487,12,FALSE)</f>
        <v>0</v>
      </c>
      <c r="M119" s="303">
        <f>VLOOKUP($A119,Sheet1!$A$10:$P$487,15,FALSE)</f>
        <v>11.83</v>
      </c>
      <c r="N119" s="304">
        <f t="shared" si="30"/>
        <v>11.83</v>
      </c>
      <c r="O119" s="305">
        <f t="shared" si="31"/>
        <v>36.763005780346816</v>
      </c>
    </row>
    <row r="120" spans="1:16" s="306" customFormat="1" ht="15" customHeight="1">
      <c r="A120" s="340" t="s">
        <v>158</v>
      </c>
      <c r="B120" s="347" t="s">
        <v>157</v>
      </c>
      <c r="C120" s="300" t="s">
        <v>12</v>
      </c>
      <c r="D120" s="301" t="s">
        <v>132</v>
      </c>
      <c r="E120" s="302">
        <f>VLOOKUP($A120,Sheet1!$A$10:$P$487,3,FALSE)</f>
        <v>0</v>
      </c>
      <c r="F120" s="303">
        <f>VLOOKUP($A120,Sheet1!$A$10:$P$487,4,FALSE)</f>
        <v>2.04</v>
      </c>
      <c r="G120" s="303">
        <f>VLOOKUP($A120,Sheet1!$A$10:$P$487,5,FALSE)</f>
        <v>0</v>
      </c>
      <c r="H120" s="303">
        <f>VLOOKUP($A120,Sheet1!$A$10:$P$487,8,FALSE)</f>
        <v>34.82</v>
      </c>
      <c r="I120" s="304">
        <f t="shared" si="29"/>
        <v>34.82</v>
      </c>
      <c r="J120" s="302">
        <f>VLOOKUP($A120,Sheet1!$A$10:$P$487,10,FALSE)</f>
        <v>0</v>
      </c>
      <c r="K120" s="303">
        <f>VLOOKUP($A120,Sheet1!$A$10:$P$487,11,FALSE)</f>
        <v>1.69</v>
      </c>
      <c r="L120" s="303">
        <f>VLOOKUP($A120,Sheet1!$A$10:$P$487,12,FALSE)</f>
        <v>0</v>
      </c>
      <c r="M120" s="303">
        <f>VLOOKUP($A120,Sheet1!$A$10:$P$487,15,FALSE)</f>
        <v>30.55</v>
      </c>
      <c r="N120" s="304">
        <f t="shared" si="30"/>
        <v>30.55</v>
      </c>
      <c r="O120" s="305">
        <f t="shared" si="31"/>
        <v>-12.263067202757039</v>
      </c>
    </row>
    <row r="121" spans="1:16" s="306" customFormat="1" ht="15" customHeight="1">
      <c r="A121" s="340" t="s">
        <v>156</v>
      </c>
      <c r="B121" s="347" t="s">
        <v>155</v>
      </c>
      <c r="C121" s="300" t="s">
        <v>12</v>
      </c>
      <c r="D121" s="301" t="s">
        <v>132</v>
      </c>
      <c r="E121" s="302">
        <f>VLOOKUP($A121,Sheet1!$A$10:$P$487,3,FALSE)</f>
        <v>0</v>
      </c>
      <c r="F121" s="303">
        <f>VLOOKUP($A121,Sheet1!$A$10:$P$487,4,FALSE)</f>
        <v>0.9</v>
      </c>
      <c r="G121" s="303">
        <f>VLOOKUP($A121,Sheet1!$A$10:$P$487,5,FALSE)</f>
        <v>0</v>
      </c>
      <c r="H121" s="303">
        <f>VLOOKUP($A121,Sheet1!$A$10:$P$487,8,FALSE)</f>
        <v>2.76</v>
      </c>
      <c r="I121" s="304">
        <f t="shared" si="29"/>
        <v>2.76</v>
      </c>
      <c r="J121" s="302">
        <f>VLOOKUP($A121,Sheet1!$A$10:$P$487,10,FALSE)</f>
        <v>0.01</v>
      </c>
      <c r="K121" s="303">
        <f>VLOOKUP($A121,Sheet1!$A$10:$P$487,11,FALSE)</f>
        <v>0.32</v>
      </c>
      <c r="L121" s="303">
        <f>VLOOKUP($A121,Sheet1!$A$10:$P$487,12,FALSE)</f>
        <v>0</v>
      </c>
      <c r="M121" s="303">
        <f>VLOOKUP($A121,Sheet1!$A$10:$P$487,15,FALSE)</f>
        <v>4.38</v>
      </c>
      <c r="N121" s="304">
        <f t="shared" si="30"/>
        <v>4.38</v>
      </c>
      <c r="O121" s="305">
        <f t="shared" si="31"/>
        <v>58.695652173913061</v>
      </c>
    </row>
    <row r="122" spans="1:16" s="306" customFormat="1" ht="15" customHeight="1">
      <c r="A122" s="340" t="s">
        <v>675</v>
      </c>
      <c r="B122" s="347" t="s">
        <v>676</v>
      </c>
      <c r="C122" s="300" t="s">
        <v>12</v>
      </c>
      <c r="D122" s="301" t="s">
        <v>132</v>
      </c>
      <c r="E122" s="302">
        <f>VLOOKUP($A122,Sheet1!$A$10:$P$487,3,FALSE)</f>
        <v>0.01</v>
      </c>
      <c r="F122" s="303">
        <f>VLOOKUP($A122,Sheet1!$A$10:$P$487,4,FALSE)</f>
        <v>0</v>
      </c>
      <c r="G122" s="303">
        <f>VLOOKUP($A122,Sheet1!$A$10:$P$487,5,FALSE)</f>
        <v>0</v>
      </c>
      <c r="H122" s="303">
        <f>VLOOKUP($A122,Sheet1!$A$10:$P$487,8,FALSE)</f>
        <v>7.0000000000000007E-2</v>
      </c>
      <c r="I122" s="304">
        <f t="shared" si="29"/>
        <v>7.0000000000000007E-2</v>
      </c>
      <c r="J122" s="302">
        <f>VLOOKUP($A122,Sheet1!$A$10:$P$487,10,FALSE)</f>
        <v>0</v>
      </c>
      <c r="K122" s="303">
        <f>VLOOKUP($A122,Sheet1!$A$10:$P$487,11,FALSE)</f>
        <v>0.12</v>
      </c>
      <c r="L122" s="303">
        <f>VLOOKUP($A122,Sheet1!$A$10:$P$487,12,FALSE)</f>
        <v>0</v>
      </c>
      <c r="M122" s="303">
        <f>VLOOKUP($A122,Sheet1!$A$10:$P$487,15,FALSE)</f>
        <v>0.16</v>
      </c>
      <c r="N122" s="304">
        <f t="shared" si="30"/>
        <v>0.16</v>
      </c>
      <c r="O122" s="305">
        <f t="shared" si="31"/>
        <v>128.57142857142856</v>
      </c>
    </row>
    <row r="123" spans="1:16" s="306" customFormat="1" ht="15" customHeight="1">
      <c r="A123" s="340" t="s">
        <v>15</v>
      </c>
      <c r="B123" s="347" t="s">
        <v>154</v>
      </c>
      <c r="C123" s="300" t="s">
        <v>12</v>
      </c>
      <c r="D123" s="301" t="s">
        <v>132</v>
      </c>
      <c r="E123" s="302">
        <f>VLOOKUP($A123,Sheet1!$A$10:$P$487,3,FALSE)</f>
        <v>0.01</v>
      </c>
      <c r="F123" s="303">
        <f>VLOOKUP($A123,Sheet1!$A$10:$P$487,4,FALSE)</f>
        <v>5.69</v>
      </c>
      <c r="G123" s="303">
        <f>VLOOKUP($A123,Sheet1!$A$10:$P$487,5,FALSE)</f>
        <v>0.1</v>
      </c>
      <c r="H123" s="303">
        <f>VLOOKUP($A123,Sheet1!$A$10:$P$487,8,FALSE)</f>
        <v>70.37</v>
      </c>
      <c r="I123" s="304">
        <f t="shared" si="29"/>
        <v>70.47</v>
      </c>
      <c r="J123" s="302">
        <f>VLOOKUP($A123,Sheet1!$A$10:$P$487,10,FALSE)</f>
        <v>0.02</v>
      </c>
      <c r="K123" s="303">
        <f>VLOOKUP($A123,Sheet1!$A$10:$P$487,11,FALSE)</f>
        <v>4.99</v>
      </c>
      <c r="L123" s="303">
        <f>VLOOKUP($A123,Sheet1!$A$10:$P$487,12,FALSE)</f>
        <v>0.79</v>
      </c>
      <c r="M123" s="303">
        <f>VLOOKUP($A123,Sheet1!$A$10:$P$487,15,FALSE)</f>
        <v>75.209999999999994</v>
      </c>
      <c r="N123" s="304">
        <f t="shared" si="30"/>
        <v>76</v>
      </c>
      <c r="O123" s="305">
        <f t="shared" si="31"/>
        <v>7.8473109124450158</v>
      </c>
    </row>
    <row r="124" spans="1:16" s="306" customFormat="1" ht="15" customHeight="1">
      <c r="A124" s="340" t="s">
        <v>677</v>
      </c>
      <c r="B124" s="347" t="s">
        <v>678</v>
      </c>
      <c r="C124" s="300" t="s">
        <v>12</v>
      </c>
      <c r="D124" s="301" t="s">
        <v>132</v>
      </c>
      <c r="E124" s="302">
        <f>VLOOKUP($A124,Sheet1!$A$10:$P$487,3,FALSE)</f>
        <v>0.01</v>
      </c>
      <c r="F124" s="303">
        <f>VLOOKUP($A124,Sheet1!$A$10:$P$487,4,FALSE)</f>
        <v>0</v>
      </c>
      <c r="G124" s="303">
        <f>VLOOKUP($A124,Sheet1!$A$10:$P$487,5,FALSE)</f>
        <v>0</v>
      </c>
      <c r="H124" s="303">
        <f>VLOOKUP($A124,Sheet1!$A$10:$P$487,8,FALSE)</f>
        <v>0.09</v>
      </c>
      <c r="I124" s="304">
        <f t="shared" si="29"/>
        <v>0.09</v>
      </c>
      <c r="J124" s="302">
        <f>VLOOKUP($A124,Sheet1!$A$10:$P$487,10,FALSE)</f>
        <v>0</v>
      </c>
      <c r="K124" s="303">
        <f>VLOOKUP($A124,Sheet1!$A$10:$P$487,11,FALSE)</f>
        <v>0.26</v>
      </c>
      <c r="L124" s="303">
        <f>VLOOKUP($A124,Sheet1!$A$10:$P$487,12,FALSE)</f>
        <v>0</v>
      </c>
      <c r="M124" s="303">
        <f>VLOOKUP($A124,Sheet1!$A$10:$P$487,15,FALSE)</f>
        <v>0.28000000000000003</v>
      </c>
      <c r="N124" s="304">
        <f t="shared" si="30"/>
        <v>0.28000000000000003</v>
      </c>
      <c r="O124" s="305">
        <f t="shared" si="31"/>
        <v>211.11111111111117</v>
      </c>
    </row>
    <row r="125" spans="1:16" s="306" customFormat="1" ht="15" customHeight="1">
      <c r="A125" s="340" t="s">
        <v>679</v>
      </c>
      <c r="B125" s="347" t="s">
        <v>680</v>
      </c>
      <c r="C125" s="300" t="s">
        <v>12</v>
      </c>
      <c r="D125" s="301" t="s">
        <v>132</v>
      </c>
      <c r="E125" s="302">
        <f>VLOOKUP($A125,Sheet1!$A$10:$P$487,3,FALSE)</f>
        <v>0</v>
      </c>
      <c r="F125" s="303">
        <f>VLOOKUP($A125,Sheet1!$A$10:$P$487,4,FALSE)</f>
        <v>7.0000000000000007E-2</v>
      </c>
      <c r="G125" s="303">
        <f>VLOOKUP($A125,Sheet1!$A$10:$P$487,5,FALSE)</f>
        <v>0</v>
      </c>
      <c r="H125" s="303">
        <f>VLOOKUP($A125,Sheet1!$A$10:$P$487,8,FALSE)</f>
        <v>0.2</v>
      </c>
      <c r="I125" s="304">
        <f t="shared" si="29"/>
        <v>0.2</v>
      </c>
      <c r="J125" s="302">
        <f>VLOOKUP($A125,Sheet1!$A$10:$P$487,10,FALSE)</f>
        <v>0</v>
      </c>
      <c r="K125" s="303">
        <f>VLOOKUP($A125,Sheet1!$A$10:$P$487,11,FALSE)</f>
        <v>0.28000000000000003</v>
      </c>
      <c r="L125" s="303">
        <f>VLOOKUP($A125,Sheet1!$A$10:$P$487,12,FALSE)</f>
        <v>0</v>
      </c>
      <c r="M125" s="303">
        <f>VLOOKUP($A125,Sheet1!$A$10:$P$487,15,FALSE)</f>
        <v>0.5</v>
      </c>
      <c r="N125" s="304">
        <f t="shared" si="30"/>
        <v>0.5</v>
      </c>
      <c r="O125" s="305">
        <f t="shared" si="31"/>
        <v>150</v>
      </c>
    </row>
    <row r="126" spans="1:16" s="306" customFormat="1" ht="15" customHeight="1">
      <c r="A126" s="340" t="s">
        <v>434</v>
      </c>
      <c r="B126" s="347" t="s">
        <v>435</v>
      </c>
      <c r="C126" s="300" t="s">
        <v>12</v>
      </c>
      <c r="D126" s="301" t="s">
        <v>132</v>
      </c>
      <c r="E126" s="302">
        <f>VLOOKUP($A126,Sheet1!$A$10:$P$487,3,FALSE)</f>
        <v>0.01</v>
      </c>
      <c r="F126" s="303">
        <f>VLOOKUP($A126,Sheet1!$A$10:$P$487,4,FALSE)</f>
        <v>1.82</v>
      </c>
      <c r="G126" s="303">
        <f>VLOOKUP($A126,Sheet1!$A$10:$P$487,5,FALSE)</f>
        <v>0</v>
      </c>
      <c r="H126" s="303">
        <f>VLOOKUP($A126,Sheet1!$A$10:$P$487,8,FALSE)</f>
        <v>5.85</v>
      </c>
      <c r="I126" s="304">
        <f t="shared" si="29"/>
        <v>5.85</v>
      </c>
      <c r="J126" s="302">
        <f>VLOOKUP($A126,Sheet1!$A$10:$P$487,10,FALSE)</f>
        <v>0.01</v>
      </c>
      <c r="K126" s="303">
        <f>VLOOKUP($A126,Sheet1!$A$10:$P$487,11,FALSE)</f>
        <v>0.8</v>
      </c>
      <c r="L126" s="303">
        <f>VLOOKUP($A126,Sheet1!$A$10:$P$487,12,FALSE)</f>
        <v>0.14000000000000001</v>
      </c>
      <c r="M126" s="303">
        <f>VLOOKUP($A126,Sheet1!$A$10:$P$487,15,FALSE)</f>
        <v>6.44</v>
      </c>
      <c r="N126" s="304">
        <f t="shared" si="30"/>
        <v>6.58</v>
      </c>
      <c r="O126" s="305">
        <f t="shared" si="31"/>
        <v>12.478632478632479</v>
      </c>
    </row>
    <row r="127" spans="1:16" s="306" customFormat="1" ht="15" customHeight="1">
      <c r="A127" s="340" t="s">
        <v>681</v>
      </c>
      <c r="B127" s="347" t="s">
        <v>682</v>
      </c>
      <c r="C127" s="300" t="s">
        <v>12</v>
      </c>
      <c r="D127" s="301" t="s">
        <v>132</v>
      </c>
      <c r="E127" s="302">
        <f>VLOOKUP($A127,Sheet1!$A$10:$P$487,3,FALSE)</f>
        <v>0</v>
      </c>
      <c r="F127" s="303">
        <f>VLOOKUP($A127,Sheet1!$A$10:$P$487,4,FALSE)</f>
        <v>0</v>
      </c>
      <c r="G127" s="303">
        <f>VLOOKUP($A127,Sheet1!$A$10:$P$487,5,FALSE)</f>
        <v>0</v>
      </c>
      <c r="H127" s="303">
        <f>VLOOKUP($A127,Sheet1!$A$10:$P$487,8,FALSE)</f>
        <v>0.52</v>
      </c>
      <c r="I127" s="304">
        <f t="shared" si="29"/>
        <v>0.52</v>
      </c>
      <c r="J127" s="302">
        <f>VLOOKUP($A127,Sheet1!$A$10:$P$487,10,FALSE)</f>
        <v>0</v>
      </c>
      <c r="K127" s="303">
        <f>VLOOKUP($A127,Sheet1!$A$10:$P$487,11,FALSE)</f>
        <v>0</v>
      </c>
      <c r="L127" s="303">
        <f>VLOOKUP($A127,Sheet1!$A$10:$P$487,12,FALSE)</f>
        <v>0</v>
      </c>
      <c r="M127" s="303">
        <f>VLOOKUP($A127,Sheet1!$A$10:$P$487,15,FALSE)</f>
        <v>0.52</v>
      </c>
      <c r="N127" s="304">
        <f t="shared" si="30"/>
        <v>0.52</v>
      </c>
      <c r="O127" s="305">
        <f t="shared" si="31"/>
        <v>0</v>
      </c>
    </row>
    <row r="128" spans="1:16" s="306" customFormat="1" ht="15" customHeight="1">
      <c r="A128" s="340" t="s">
        <v>67</v>
      </c>
      <c r="B128" s="347" t="s">
        <v>153</v>
      </c>
      <c r="C128" s="300" t="s">
        <v>12</v>
      </c>
      <c r="D128" s="301" t="s">
        <v>132</v>
      </c>
      <c r="E128" s="302">
        <f>VLOOKUP($A128,Sheet1!$A$10:$P$487,3,FALSE)</f>
        <v>0.04</v>
      </c>
      <c r="F128" s="303">
        <f>VLOOKUP($A128,Sheet1!$A$10:$P$487,4,FALSE)</f>
        <v>2.4900000000000002</v>
      </c>
      <c r="G128" s="303">
        <f>VLOOKUP($A128,Sheet1!$A$10:$P$487,5,FALSE)</f>
        <v>0</v>
      </c>
      <c r="H128" s="303">
        <f>VLOOKUP($A128,Sheet1!$A$10:$P$487,8,FALSE)</f>
        <v>51.51</v>
      </c>
      <c r="I128" s="304">
        <f t="shared" si="29"/>
        <v>51.51</v>
      </c>
      <c r="J128" s="302">
        <f>VLOOKUP($A128,Sheet1!$A$10:$P$487,10,FALSE)</f>
        <v>0.12</v>
      </c>
      <c r="K128" s="303">
        <f>VLOOKUP($A128,Sheet1!$A$10:$P$487,11,FALSE)</f>
        <v>5.54</v>
      </c>
      <c r="L128" s="303">
        <f>VLOOKUP($A128,Sheet1!$A$10:$P$487,12,FALSE)</f>
        <v>0.1</v>
      </c>
      <c r="M128" s="303">
        <f>VLOOKUP($A128,Sheet1!$A$10:$P$487,15,FALSE)</f>
        <v>51.48</v>
      </c>
      <c r="N128" s="304">
        <f t="shared" si="30"/>
        <v>51.58</v>
      </c>
      <c r="O128" s="305">
        <f t="shared" si="31"/>
        <v>0.13589594253542447</v>
      </c>
    </row>
    <row r="129" spans="1:15" s="306" customFormat="1" ht="15" customHeight="1">
      <c r="A129" s="340" t="s">
        <v>586</v>
      </c>
      <c r="B129" s="347" t="s">
        <v>591</v>
      </c>
      <c r="C129" s="300" t="s">
        <v>12</v>
      </c>
      <c r="D129" s="301" t="s">
        <v>132</v>
      </c>
      <c r="E129" s="302">
        <f>VLOOKUP($A129,Sheet1!$A$10:$P$487,3,FALSE)</f>
        <v>0.01</v>
      </c>
      <c r="F129" s="303">
        <f>VLOOKUP($A129,Sheet1!$A$10:$P$487,4,FALSE)</f>
        <v>0.51</v>
      </c>
      <c r="G129" s="303">
        <f>VLOOKUP($A129,Sheet1!$A$10:$P$487,5,FALSE)</f>
        <v>0</v>
      </c>
      <c r="H129" s="303">
        <f>VLOOKUP($A129,Sheet1!$A$10:$P$487,8,FALSE)</f>
        <v>0.22</v>
      </c>
      <c r="I129" s="304">
        <f t="shared" si="29"/>
        <v>0.22</v>
      </c>
      <c r="J129" s="302">
        <f>VLOOKUP($A129,Sheet1!$A$10:$P$487,10,FALSE)</f>
        <v>0</v>
      </c>
      <c r="K129" s="303">
        <f>VLOOKUP($A129,Sheet1!$A$10:$P$487,11,FALSE)</f>
        <v>0.92</v>
      </c>
      <c r="L129" s="303">
        <f>VLOOKUP($A129,Sheet1!$A$10:$P$487,12,FALSE)</f>
        <v>0</v>
      </c>
      <c r="M129" s="303">
        <f>VLOOKUP($A129,Sheet1!$A$10:$P$487,15,FALSE)</f>
        <v>1.18</v>
      </c>
      <c r="N129" s="304">
        <f t="shared" si="30"/>
        <v>1.18</v>
      </c>
      <c r="O129" s="305">
        <f t="shared" si="31"/>
        <v>436.36363636363632</v>
      </c>
    </row>
    <row r="130" spans="1:15" s="306" customFormat="1" ht="15" customHeight="1">
      <c r="A130" s="340" t="s">
        <v>414</v>
      </c>
      <c r="B130" s="347" t="s">
        <v>436</v>
      </c>
      <c r="C130" s="300" t="s">
        <v>12</v>
      </c>
      <c r="D130" s="301" t="s">
        <v>132</v>
      </c>
      <c r="E130" s="302">
        <f>VLOOKUP($A130,Sheet1!$A$10:$P$487,3,FALSE)</f>
        <v>0.01</v>
      </c>
      <c r="F130" s="303">
        <f>VLOOKUP($A130,Sheet1!$A$10:$P$487,4,FALSE)</f>
        <v>0.38</v>
      </c>
      <c r="G130" s="303">
        <f>VLOOKUP($A130,Sheet1!$A$10:$P$487,5,FALSE)</f>
        <v>0</v>
      </c>
      <c r="H130" s="303">
        <f>VLOOKUP($A130,Sheet1!$A$10:$P$487,8,FALSE)</f>
        <v>2.14</v>
      </c>
      <c r="I130" s="304">
        <f t="shared" si="29"/>
        <v>2.14</v>
      </c>
      <c r="J130" s="302">
        <f>VLOOKUP($A130,Sheet1!$A$10:$P$487,10,FALSE)</f>
        <v>0</v>
      </c>
      <c r="K130" s="303">
        <f>VLOOKUP($A130,Sheet1!$A$10:$P$487,11,FALSE)</f>
        <v>0.45</v>
      </c>
      <c r="L130" s="303">
        <f>VLOOKUP($A130,Sheet1!$A$10:$P$487,12,FALSE)</f>
        <v>0</v>
      </c>
      <c r="M130" s="303">
        <f>VLOOKUP($A130,Sheet1!$A$10:$P$487,15,FALSE)</f>
        <v>2.5</v>
      </c>
      <c r="N130" s="304">
        <f t="shared" si="30"/>
        <v>2.5</v>
      </c>
      <c r="O130" s="305">
        <f t="shared" si="31"/>
        <v>16.822429906542059</v>
      </c>
    </row>
    <row r="131" spans="1:15" s="306" customFormat="1" ht="15" customHeight="1">
      <c r="A131" s="340" t="s">
        <v>73</v>
      </c>
      <c r="B131" s="347" t="s">
        <v>152</v>
      </c>
      <c r="C131" s="300" t="s">
        <v>12</v>
      </c>
      <c r="D131" s="301" t="s">
        <v>132</v>
      </c>
      <c r="E131" s="302">
        <f>VLOOKUP($A131,Sheet1!$A$10:$P$487,3,FALSE)</f>
        <v>0</v>
      </c>
      <c r="F131" s="303">
        <f>VLOOKUP($A131,Sheet1!$A$10:$P$487,4,FALSE)</f>
        <v>0</v>
      </c>
      <c r="G131" s="303">
        <f>VLOOKUP($A131,Sheet1!$A$10:$P$487,5,FALSE)</f>
        <v>0</v>
      </c>
      <c r="H131" s="303">
        <f>VLOOKUP($A131,Sheet1!$A$10:$P$487,8,FALSE)</f>
        <v>1.21</v>
      </c>
      <c r="I131" s="304">
        <f t="shared" si="29"/>
        <v>1.21</v>
      </c>
      <c r="J131" s="302">
        <f>VLOOKUP($A131,Sheet1!$A$10:$P$487,10,FALSE)</f>
        <v>0</v>
      </c>
      <c r="K131" s="303">
        <f>VLOOKUP($A131,Sheet1!$A$10:$P$487,11,FALSE)</f>
        <v>0.13</v>
      </c>
      <c r="L131" s="303">
        <f>VLOOKUP($A131,Sheet1!$A$10:$P$487,12,FALSE)</f>
        <v>0</v>
      </c>
      <c r="M131" s="303">
        <f>VLOOKUP($A131,Sheet1!$A$10:$P$487,15,FALSE)</f>
        <v>0.94</v>
      </c>
      <c r="N131" s="304">
        <f t="shared" si="30"/>
        <v>0.94</v>
      </c>
      <c r="O131" s="305">
        <f t="shared" si="31"/>
        <v>-22.314049586776864</v>
      </c>
    </row>
    <row r="132" spans="1:15" s="306" customFormat="1" ht="15" customHeight="1">
      <c r="A132" s="340" t="s">
        <v>529</v>
      </c>
      <c r="B132" s="347" t="s">
        <v>592</v>
      </c>
      <c r="C132" s="300" t="s">
        <v>12</v>
      </c>
      <c r="D132" s="301" t="s">
        <v>132</v>
      </c>
      <c r="E132" s="302">
        <f>VLOOKUP($A132,Sheet1!$A$10:$P$487,3,FALSE)</f>
        <v>0</v>
      </c>
      <c r="F132" s="303">
        <f>VLOOKUP($A132,Sheet1!$A$10:$P$487,4,FALSE)</f>
        <v>1</v>
      </c>
      <c r="G132" s="303">
        <f>VLOOKUP($A132,Sheet1!$A$10:$P$487,5,FALSE)</f>
        <v>0</v>
      </c>
      <c r="H132" s="303">
        <f>VLOOKUP($A132,Sheet1!$A$10:$P$487,8,FALSE)</f>
        <v>7.46</v>
      </c>
      <c r="I132" s="304">
        <f t="shared" si="29"/>
        <v>7.46</v>
      </c>
      <c r="J132" s="302">
        <f>VLOOKUP($A132,Sheet1!$A$10:$P$487,10,FALSE)</f>
        <v>0</v>
      </c>
      <c r="K132" s="303">
        <f>VLOOKUP($A132,Sheet1!$A$10:$P$487,11,FALSE)</f>
        <v>0.64</v>
      </c>
      <c r="L132" s="303">
        <f>VLOOKUP($A132,Sheet1!$A$10:$P$487,12,FALSE)</f>
        <v>0</v>
      </c>
      <c r="M132" s="303">
        <f>VLOOKUP($A132,Sheet1!$A$10:$P$487,15,FALSE)</f>
        <v>11.3</v>
      </c>
      <c r="N132" s="304">
        <f t="shared" si="30"/>
        <v>11.3</v>
      </c>
      <c r="O132" s="305">
        <f t="shared" si="31"/>
        <v>51.474530831099209</v>
      </c>
    </row>
    <row r="133" spans="1:15" s="306" customFormat="1" ht="15" customHeight="1">
      <c r="A133" s="340" t="s">
        <v>437</v>
      </c>
      <c r="B133" s="347" t="s">
        <v>438</v>
      </c>
      <c r="C133" s="300" t="s">
        <v>12</v>
      </c>
      <c r="D133" s="301" t="s">
        <v>132</v>
      </c>
      <c r="E133" s="302">
        <f>VLOOKUP($A133,Sheet1!$A$10:$P$487,3,FALSE)</f>
        <v>0</v>
      </c>
      <c r="F133" s="303">
        <f>VLOOKUP($A133,Sheet1!$A$10:$P$487,4,FALSE)</f>
        <v>0.27</v>
      </c>
      <c r="G133" s="303">
        <f>VLOOKUP($A133,Sheet1!$A$10:$P$487,5,FALSE)</f>
        <v>0.17</v>
      </c>
      <c r="H133" s="303">
        <f>VLOOKUP($A133,Sheet1!$A$10:$P$487,8,FALSE)</f>
        <v>3.56</v>
      </c>
      <c r="I133" s="304">
        <f t="shared" si="29"/>
        <v>3.73</v>
      </c>
      <c r="J133" s="302">
        <f>VLOOKUP($A133,Sheet1!$A$10:$P$487,10,FALSE)</f>
        <v>0</v>
      </c>
      <c r="K133" s="303">
        <f>VLOOKUP($A133,Sheet1!$A$10:$P$487,11,FALSE)</f>
        <v>0.73</v>
      </c>
      <c r="L133" s="303">
        <f>VLOOKUP($A133,Sheet1!$A$10:$P$487,12,FALSE)</f>
        <v>0</v>
      </c>
      <c r="M133" s="303">
        <f>VLOOKUP($A133,Sheet1!$A$10:$P$487,15,FALSE)</f>
        <v>4.01</v>
      </c>
      <c r="N133" s="304">
        <f t="shared" si="30"/>
        <v>4.01</v>
      </c>
      <c r="O133" s="305">
        <f t="shared" si="31"/>
        <v>7.5067024128686377</v>
      </c>
    </row>
    <row r="134" spans="1:15" s="306" customFormat="1" ht="15" customHeight="1">
      <c r="A134" s="340" t="s">
        <v>151</v>
      </c>
      <c r="B134" s="347" t="s">
        <v>150</v>
      </c>
      <c r="C134" s="300" t="s">
        <v>12</v>
      </c>
      <c r="D134" s="301" t="s">
        <v>132</v>
      </c>
      <c r="E134" s="302">
        <f>VLOOKUP($A134,Sheet1!$A$10:$P$487,3,FALSE)</f>
        <v>0</v>
      </c>
      <c r="F134" s="303">
        <f>VLOOKUP($A134,Sheet1!$A$10:$P$487,4,FALSE)</f>
        <v>0.47</v>
      </c>
      <c r="G134" s="303">
        <f>VLOOKUP($A134,Sheet1!$A$10:$P$487,5,FALSE)</f>
        <v>0</v>
      </c>
      <c r="H134" s="303">
        <f>VLOOKUP($A134,Sheet1!$A$10:$P$487,8,FALSE)</f>
        <v>3.04</v>
      </c>
      <c r="I134" s="304">
        <f t="shared" si="29"/>
        <v>3.04</v>
      </c>
      <c r="J134" s="302">
        <f>VLOOKUP($A134,Sheet1!$A$10:$P$487,10,FALSE)</f>
        <v>0</v>
      </c>
      <c r="K134" s="303">
        <f>VLOOKUP($A134,Sheet1!$A$10:$P$487,11,FALSE)</f>
        <v>0.78</v>
      </c>
      <c r="L134" s="303">
        <f>VLOOKUP($A134,Sheet1!$A$10:$P$487,12,FALSE)</f>
        <v>0</v>
      </c>
      <c r="M134" s="303">
        <f>VLOOKUP($A134,Sheet1!$A$10:$P$487,15,FALSE)</f>
        <v>4.4400000000000004</v>
      </c>
      <c r="N134" s="304">
        <f t="shared" si="30"/>
        <v>4.4400000000000004</v>
      </c>
      <c r="O134" s="305">
        <f t="shared" si="31"/>
        <v>46.052631578947391</v>
      </c>
    </row>
    <row r="135" spans="1:15" s="306" customFormat="1" ht="15" customHeight="1">
      <c r="A135" s="340" t="s">
        <v>1427</v>
      </c>
      <c r="B135" s="347" t="s">
        <v>1428</v>
      </c>
      <c r="C135" s="300" t="s">
        <v>12</v>
      </c>
      <c r="D135" s="301" t="s">
        <v>132</v>
      </c>
      <c r="E135" s="302">
        <f>VLOOKUP($A135,Sheet1!$A$10:$P$487,3,FALSE)</f>
        <v>0</v>
      </c>
      <c r="F135" s="303">
        <f>VLOOKUP($A135,Sheet1!$A$10:$P$487,4,FALSE)</f>
        <v>0.11</v>
      </c>
      <c r="G135" s="303">
        <f>VLOOKUP($A135,Sheet1!$A$10:$P$487,5,FALSE)</f>
        <v>0</v>
      </c>
      <c r="H135" s="303">
        <f>VLOOKUP($A135,Sheet1!$A$10:$P$487,8,FALSE)</f>
        <v>0.26</v>
      </c>
      <c r="I135" s="304">
        <f t="shared" si="29"/>
        <v>0.26</v>
      </c>
      <c r="J135" s="302">
        <f>VLOOKUP($A135,Sheet1!$A$10:$P$487,10,FALSE)</f>
        <v>0</v>
      </c>
      <c r="K135" s="303">
        <f>VLOOKUP($A135,Sheet1!$A$10:$P$487,11,FALSE)</f>
        <v>0.09</v>
      </c>
      <c r="L135" s="303">
        <f>VLOOKUP($A135,Sheet1!$A$10:$P$487,12,FALSE)</f>
        <v>0</v>
      </c>
      <c r="M135" s="303">
        <f>VLOOKUP($A135,Sheet1!$A$10:$P$487,15,FALSE)</f>
        <v>0.57999999999999996</v>
      </c>
      <c r="N135" s="304">
        <f t="shared" si="30"/>
        <v>0.57999999999999996</v>
      </c>
      <c r="O135" s="305">
        <f t="shared" si="31"/>
        <v>123.07692307692304</v>
      </c>
    </row>
    <row r="136" spans="1:15" s="306" customFormat="1" ht="15" customHeight="1">
      <c r="A136" s="340" t="s">
        <v>683</v>
      </c>
      <c r="B136" s="347" t="s">
        <v>684</v>
      </c>
      <c r="C136" s="300" t="s">
        <v>12</v>
      </c>
      <c r="D136" s="301" t="s">
        <v>132</v>
      </c>
      <c r="E136" s="302">
        <f>VLOOKUP($A136,Sheet1!$A$10:$P$487,3,FALSE)</f>
        <v>0</v>
      </c>
      <c r="F136" s="303">
        <f>VLOOKUP($A136,Sheet1!$A$10:$P$487,4,FALSE)</f>
        <v>0</v>
      </c>
      <c r="G136" s="303">
        <f>VLOOKUP($A136,Sheet1!$A$10:$P$487,5,FALSE)</f>
        <v>0</v>
      </c>
      <c r="H136" s="303">
        <f>VLOOKUP($A136,Sheet1!$A$10:$P$487,8,FALSE)</f>
        <v>0.75</v>
      </c>
      <c r="I136" s="304">
        <f t="shared" si="29"/>
        <v>0.75</v>
      </c>
      <c r="J136" s="302">
        <f>VLOOKUP($A136,Sheet1!$A$10:$P$487,10,FALSE)</f>
        <v>0</v>
      </c>
      <c r="K136" s="303">
        <f>VLOOKUP($A136,Sheet1!$A$10:$P$487,11,FALSE)</f>
        <v>0</v>
      </c>
      <c r="L136" s="303">
        <f>VLOOKUP($A136,Sheet1!$A$10:$P$487,12,FALSE)</f>
        <v>0</v>
      </c>
      <c r="M136" s="303">
        <f>VLOOKUP($A136,Sheet1!$A$10:$P$487,15,FALSE)</f>
        <v>1.1000000000000001</v>
      </c>
      <c r="N136" s="304">
        <f t="shared" si="30"/>
        <v>1.1000000000000001</v>
      </c>
      <c r="O136" s="305">
        <f t="shared" si="31"/>
        <v>46.666666666666679</v>
      </c>
    </row>
    <row r="137" spans="1:15" s="306" customFormat="1" ht="15" customHeight="1">
      <c r="A137" s="340" t="s">
        <v>685</v>
      </c>
      <c r="B137" s="347" t="s">
        <v>686</v>
      </c>
      <c r="C137" s="300" t="s">
        <v>12</v>
      </c>
      <c r="D137" s="301" t="s">
        <v>132</v>
      </c>
      <c r="E137" s="302">
        <f>VLOOKUP($A137,Sheet1!$A$10:$P$487,3,FALSE)</f>
        <v>0.01</v>
      </c>
      <c r="F137" s="303">
        <f>VLOOKUP($A137,Sheet1!$A$10:$P$487,4,FALSE)</f>
        <v>0</v>
      </c>
      <c r="G137" s="303">
        <f>VLOOKUP($A137,Sheet1!$A$10:$P$487,5,FALSE)</f>
        <v>0</v>
      </c>
      <c r="H137" s="303">
        <f>VLOOKUP($A137,Sheet1!$A$10:$P$487,8,FALSE)</f>
        <v>0.03</v>
      </c>
      <c r="I137" s="304">
        <f t="shared" si="29"/>
        <v>0.03</v>
      </c>
      <c r="J137" s="302">
        <f>VLOOKUP($A137,Sheet1!$A$10:$P$487,10,FALSE)</f>
        <v>0</v>
      </c>
      <c r="K137" s="303">
        <f>VLOOKUP($A137,Sheet1!$A$10:$P$487,11,FALSE)</f>
        <v>0</v>
      </c>
      <c r="L137" s="303">
        <f>VLOOKUP($A137,Sheet1!$A$10:$P$487,12,FALSE)</f>
        <v>0</v>
      </c>
      <c r="M137" s="303">
        <f>VLOOKUP($A137,Sheet1!$A$10:$P$487,15,FALSE)</f>
        <v>0.09</v>
      </c>
      <c r="N137" s="304">
        <f t="shared" si="30"/>
        <v>0.09</v>
      </c>
      <c r="O137" s="305">
        <f t="shared" si="31"/>
        <v>200</v>
      </c>
    </row>
    <row r="138" spans="1:15" s="306" customFormat="1" ht="15" customHeight="1">
      <c r="A138" s="340" t="s">
        <v>351</v>
      </c>
      <c r="B138" s="347" t="s">
        <v>547</v>
      </c>
      <c r="C138" s="300" t="s">
        <v>12</v>
      </c>
      <c r="D138" s="301" t="s">
        <v>132</v>
      </c>
      <c r="E138" s="302">
        <f>VLOOKUP($A138,Sheet1!$A$10:$P$487,3,FALSE)</f>
        <v>0</v>
      </c>
      <c r="F138" s="303">
        <f>VLOOKUP($A138,Sheet1!$A$10:$P$487,4,FALSE)</f>
        <v>0.28999999999999998</v>
      </c>
      <c r="G138" s="303">
        <f>VLOOKUP($A138,Sheet1!$A$10:$P$487,5,FALSE)</f>
        <v>0</v>
      </c>
      <c r="H138" s="303">
        <f>VLOOKUP($A138,Sheet1!$A$10:$P$487,8,FALSE)</f>
        <v>1.44</v>
      </c>
      <c r="I138" s="304">
        <f t="shared" si="29"/>
        <v>1.44</v>
      </c>
      <c r="J138" s="302">
        <f>VLOOKUP($A138,Sheet1!$A$10:$P$487,10,FALSE)</f>
        <v>0.01</v>
      </c>
      <c r="K138" s="303">
        <f>VLOOKUP($A138,Sheet1!$A$10:$P$487,11,FALSE)</f>
        <v>0.06</v>
      </c>
      <c r="L138" s="303">
        <f>VLOOKUP($A138,Sheet1!$A$10:$P$487,12,FALSE)</f>
        <v>0</v>
      </c>
      <c r="M138" s="303">
        <f>VLOOKUP($A138,Sheet1!$A$10:$P$487,15,FALSE)</f>
        <v>1.01</v>
      </c>
      <c r="N138" s="304">
        <f t="shared" si="30"/>
        <v>1.01</v>
      </c>
      <c r="O138" s="305">
        <f t="shared" si="31"/>
        <v>-29.861111111111104</v>
      </c>
    </row>
    <row r="139" spans="1:15" s="306" customFormat="1" ht="15" customHeight="1">
      <c r="A139" s="340" t="s">
        <v>384</v>
      </c>
      <c r="B139" s="347" t="s">
        <v>548</v>
      </c>
      <c r="C139" s="300" t="s">
        <v>12</v>
      </c>
      <c r="D139" s="301" t="s">
        <v>132</v>
      </c>
      <c r="E139" s="302">
        <f>VLOOKUP($A139,Sheet1!$A$10:$P$487,3,FALSE)</f>
        <v>0</v>
      </c>
      <c r="F139" s="303">
        <f>VLOOKUP($A139,Sheet1!$A$10:$P$487,4,FALSE)</f>
        <v>1.63</v>
      </c>
      <c r="G139" s="303">
        <f>VLOOKUP($A139,Sheet1!$A$10:$P$487,5,FALSE)</f>
        <v>0</v>
      </c>
      <c r="H139" s="303">
        <f>VLOOKUP($A139,Sheet1!$A$10:$P$487,8,FALSE)</f>
        <v>28.52</v>
      </c>
      <c r="I139" s="304">
        <f t="shared" si="29"/>
        <v>28.52</v>
      </c>
      <c r="J139" s="302">
        <f>VLOOKUP($A139,Sheet1!$A$10:$P$487,10,FALSE)</f>
        <v>0</v>
      </c>
      <c r="K139" s="303">
        <f>VLOOKUP($A139,Sheet1!$A$10:$P$487,11,FALSE)</f>
        <v>2.5099999999999998</v>
      </c>
      <c r="L139" s="303">
        <f>VLOOKUP($A139,Sheet1!$A$10:$P$487,12,FALSE)</f>
        <v>0.1</v>
      </c>
      <c r="M139" s="303">
        <f>VLOOKUP($A139,Sheet1!$A$10:$P$487,15,FALSE)</f>
        <v>32.72</v>
      </c>
      <c r="N139" s="304">
        <f t="shared" si="30"/>
        <v>32.82</v>
      </c>
      <c r="O139" s="305">
        <f t="shared" si="31"/>
        <v>15.077138849929872</v>
      </c>
    </row>
    <row r="140" spans="1:15" s="306" customFormat="1" ht="15" customHeight="1">
      <c r="A140" s="340" t="s">
        <v>687</v>
      </c>
      <c r="B140" s="347" t="s">
        <v>688</v>
      </c>
      <c r="C140" s="300" t="s">
        <v>12</v>
      </c>
      <c r="D140" s="301" t="s">
        <v>132</v>
      </c>
      <c r="E140" s="302">
        <f>VLOOKUP($A140,Sheet1!$A$10:$P$487,3,FALSE)</f>
        <v>0</v>
      </c>
      <c r="F140" s="303">
        <f>VLOOKUP($A140,Sheet1!$A$10:$P$487,4,FALSE)</f>
        <v>0.25</v>
      </c>
      <c r="G140" s="303">
        <f>VLOOKUP($A140,Sheet1!$A$10:$P$487,5,FALSE)</f>
        <v>0</v>
      </c>
      <c r="H140" s="303">
        <f>VLOOKUP($A140,Sheet1!$A$10:$P$487,8,FALSE)</f>
        <v>1.03</v>
      </c>
      <c r="I140" s="304">
        <f t="shared" si="29"/>
        <v>1.03</v>
      </c>
      <c r="J140" s="302">
        <f>VLOOKUP($A140,Sheet1!$A$10:$P$487,10,FALSE)</f>
        <v>0</v>
      </c>
      <c r="K140" s="303">
        <f>VLOOKUP($A140,Sheet1!$A$10:$P$487,11,FALSE)</f>
        <v>0.21</v>
      </c>
      <c r="L140" s="303">
        <f>VLOOKUP($A140,Sheet1!$A$10:$P$487,12,FALSE)</f>
        <v>0</v>
      </c>
      <c r="M140" s="303">
        <f>VLOOKUP($A140,Sheet1!$A$10:$P$487,15,FALSE)</f>
        <v>0.67</v>
      </c>
      <c r="N140" s="304">
        <f t="shared" si="30"/>
        <v>0.67</v>
      </c>
      <c r="O140" s="305">
        <f t="shared" si="31"/>
        <v>-34.95145631067961</v>
      </c>
    </row>
    <row r="141" spans="1:15" s="306" customFormat="1" ht="15" customHeight="1">
      <c r="A141" s="340" t="s">
        <v>689</v>
      </c>
      <c r="B141" s="347" t="s">
        <v>690</v>
      </c>
      <c r="C141" s="300" t="s">
        <v>12</v>
      </c>
      <c r="D141" s="301" t="s">
        <v>132</v>
      </c>
      <c r="E141" s="302">
        <f>VLOOKUP($A141,Sheet1!$A$10:$P$487,3,FALSE)</f>
        <v>0</v>
      </c>
      <c r="F141" s="303">
        <f>VLOOKUP($A141,Sheet1!$A$10:$P$487,4,FALSE)</f>
        <v>0.5</v>
      </c>
      <c r="G141" s="303">
        <f>VLOOKUP($A141,Sheet1!$A$10:$P$487,5,FALSE)</f>
        <v>0</v>
      </c>
      <c r="H141" s="303">
        <f>VLOOKUP($A141,Sheet1!$A$10:$P$487,8,FALSE)</f>
        <v>7.52</v>
      </c>
      <c r="I141" s="304">
        <f t="shared" si="29"/>
        <v>7.52</v>
      </c>
      <c r="J141" s="302">
        <f>VLOOKUP($A141,Sheet1!$A$10:$P$487,10,FALSE)</f>
        <v>0</v>
      </c>
      <c r="K141" s="303">
        <f>VLOOKUP($A141,Sheet1!$A$10:$P$487,11,FALSE)</f>
        <v>0</v>
      </c>
      <c r="L141" s="303">
        <f>VLOOKUP($A141,Sheet1!$A$10:$P$487,12,FALSE)</f>
        <v>0</v>
      </c>
      <c r="M141" s="303">
        <f>VLOOKUP($A141,Sheet1!$A$10:$P$487,15,FALSE)</f>
        <v>7.57</v>
      </c>
      <c r="N141" s="304">
        <f t="shared" si="30"/>
        <v>7.57</v>
      </c>
      <c r="O141" s="305">
        <f t="shared" si="31"/>
        <v>0.66489361702128935</v>
      </c>
    </row>
    <row r="142" spans="1:15" s="306" customFormat="1" ht="15" customHeight="1">
      <c r="A142" s="340" t="s">
        <v>439</v>
      </c>
      <c r="B142" s="347" t="s">
        <v>440</v>
      </c>
      <c r="C142" s="300" t="s">
        <v>12</v>
      </c>
      <c r="D142" s="301" t="s">
        <v>132</v>
      </c>
      <c r="E142" s="302">
        <f>VLOOKUP($A142,Sheet1!$A$10:$P$487,3,FALSE)</f>
        <v>0</v>
      </c>
      <c r="F142" s="303">
        <f>VLOOKUP($A142,Sheet1!$A$10:$P$487,4,FALSE)</f>
        <v>0.34</v>
      </c>
      <c r="G142" s="303">
        <f>VLOOKUP($A142,Sheet1!$A$10:$P$487,5,FALSE)</f>
        <v>0</v>
      </c>
      <c r="H142" s="303">
        <f>VLOOKUP($A142,Sheet1!$A$10:$P$487,8,FALSE)</f>
        <v>6.63</v>
      </c>
      <c r="I142" s="304">
        <f t="shared" si="29"/>
        <v>6.63</v>
      </c>
      <c r="J142" s="302">
        <f>VLOOKUP($A142,Sheet1!$A$10:$P$487,10,FALSE)</f>
        <v>0</v>
      </c>
      <c r="K142" s="303">
        <f>VLOOKUP($A142,Sheet1!$A$10:$P$487,11,FALSE)</f>
        <v>0.21</v>
      </c>
      <c r="L142" s="303">
        <f>VLOOKUP($A142,Sheet1!$A$10:$P$487,12,FALSE)</f>
        <v>0</v>
      </c>
      <c r="M142" s="303">
        <f>VLOOKUP($A142,Sheet1!$A$10:$P$487,15,FALSE)</f>
        <v>6.08</v>
      </c>
      <c r="N142" s="304">
        <f t="shared" si="30"/>
        <v>6.08</v>
      </c>
      <c r="O142" s="305">
        <f t="shared" si="31"/>
        <v>-8.2956259426847581</v>
      </c>
    </row>
    <row r="143" spans="1:15" s="98" customFormat="1" ht="15" customHeight="1">
      <c r="A143" s="496"/>
      <c r="B143" s="354"/>
      <c r="C143" s="243"/>
      <c r="D143" s="104"/>
      <c r="E143" s="156"/>
      <c r="F143" s="238"/>
      <c r="G143" s="238"/>
      <c r="H143" s="238"/>
      <c r="I143" s="239"/>
      <c r="J143" s="156"/>
      <c r="K143" s="238"/>
      <c r="L143" s="238"/>
      <c r="M143" s="238"/>
      <c r="N143" s="239"/>
      <c r="O143" s="152"/>
    </row>
    <row r="144" spans="1:15" s="128" customFormat="1" ht="15" customHeight="1">
      <c r="A144" s="535" t="s">
        <v>277</v>
      </c>
      <c r="B144" s="536"/>
      <c r="C144" s="95"/>
      <c r="D144" s="146"/>
      <c r="E144" s="158">
        <f>SUM(E117:E143)</f>
        <v>0.10999999999999999</v>
      </c>
      <c r="F144" s="265">
        <f t="shared" ref="F144:N144" si="32">SUM(F117:F143)</f>
        <v>20.749999999999996</v>
      </c>
      <c r="G144" s="265">
        <f t="shared" si="32"/>
        <v>0.27</v>
      </c>
      <c r="H144" s="265">
        <f t="shared" si="32"/>
        <v>241.6</v>
      </c>
      <c r="I144" s="266">
        <f t="shared" si="32"/>
        <v>241.86999999999998</v>
      </c>
      <c r="J144" s="158">
        <f t="shared" si="32"/>
        <v>0.17</v>
      </c>
      <c r="K144" s="265">
        <f t="shared" si="32"/>
        <v>22.300000000000004</v>
      </c>
      <c r="L144" s="265">
        <f t="shared" si="32"/>
        <v>1.1300000000000001</v>
      </c>
      <c r="M144" s="265">
        <f t="shared" si="32"/>
        <v>260.33999999999997</v>
      </c>
      <c r="N144" s="266">
        <f t="shared" si="32"/>
        <v>261.46999999999997</v>
      </c>
      <c r="O144" s="261">
        <f t="shared" ref="O144" si="33">((N144/I144)-1)*100</f>
        <v>8.1035266878901844</v>
      </c>
    </row>
    <row r="145" spans="1:16" s="98" customFormat="1" ht="15" customHeight="1">
      <c r="A145" s="479"/>
      <c r="B145" s="428"/>
      <c r="C145" s="429"/>
      <c r="D145" s="104"/>
      <c r="E145" s="431"/>
      <c r="F145" s="431"/>
      <c r="G145" s="431"/>
      <c r="H145" s="431"/>
      <c r="I145" s="431"/>
      <c r="J145" s="431"/>
      <c r="K145" s="431"/>
      <c r="L145" s="431"/>
      <c r="M145" s="431"/>
      <c r="N145" s="431"/>
      <c r="O145" s="478"/>
      <c r="P145" s="157"/>
    </row>
    <row r="146" spans="1:16" s="144" customFormat="1" ht="15" customHeight="1">
      <c r="A146" s="471"/>
      <c r="B146" s="472"/>
      <c r="C146" s="473"/>
      <c r="D146" s="474"/>
      <c r="E146" s="680" t="s">
        <v>635</v>
      </c>
      <c r="F146" s="681"/>
      <c r="G146" s="681"/>
      <c r="H146" s="681"/>
      <c r="I146" s="682"/>
      <c r="J146" s="680" t="s">
        <v>868</v>
      </c>
      <c r="K146" s="681"/>
      <c r="L146" s="681"/>
      <c r="M146" s="681"/>
      <c r="N146" s="682"/>
      <c r="O146" s="475"/>
    </row>
    <row r="147" spans="1:16" s="144" customFormat="1" ht="27">
      <c r="A147" s="471" t="s">
        <v>254</v>
      </c>
      <c r="B147" s="472" t="s">
        <v>59</v>
      </c>
      <c r="C147" s="473" t="s">
        <v>255</v>
      </c>
      <c r="D147" s="474" t="s">
        <v>256</v>
      </c>
      <c r="E147" s="8" t="s">
        <v>60</v>
      </c>
      <c r="F147" s="222" t="s">
        <v>431</v>
      </c>
      <c r="G147" s="218" t="s">
        <v>333</v>
      </c>
      <c r="H147" s="9" t="s">
        <v>331</v>
      </c>
      <c r="I147" s="450" t="s">
        <v>332</v>
      </c>
      <c r="J147" s="8" t="s">
        <v>60</v>
      </c>
      <c r="K147" s="222" t="s">
        <v>431</v>
      </c>
      <c r="L147" s="218" t="s">
        <v>333</v>
      </c>
      <c r="M147" s="9" t="s">
        <v>331</v>
      </c>
      <c r="N147" s="450" t="s">
        <v>332</v>
      </c>
      <c r="O147" s="145" t="s">
        <v>1684</v>
      </c>
    </row>
    <row r="148" spans="1:16" s="144" customFormat="1" ht="15" customHeight="1">
      <c r="A148" s="355" t="s">
        <v>262</v>
      </c>
      <c r="B148" s="160" t="s">
        <v>65</v>
      </c>
      <c r="C148" s="95" t="s">
        <v>62</v>
      </c>
      <c r="D148" s="146"/>
      <c r="E148" s="149" t="s">
        <v>62</v>
      </c>
      <c r="F148" s="150"/>
      <c r="G148" s="150"/>
      <c r="H148" s="150" t="s">
        <v>62</v>
      </c>
      <c r="I148" s="151"/>
      <c r="J148" s="149" t="s">
        <v>62</v>
      </c>
      <c r="K148" s="150" t="s">
        <v>62</v>
      </c>
      <c r="L148" s="150"/>
      <c r="M148" s="150"/>
      <c r="N148" s="151" t="s">
        <v>62</v>
      </c>
      <c r="O148" s="147"/>
    </row>
    <row r="149" spans="1:16" s="306" customFormat="1" ht="15" customHeight="1">
      <c r="A149" s="339" t="s">
        <v>593</v>
      </c>
      <c r="B149" s="347" t="s">
        <v>594</v>
      </c>
      <c r="C149" s="300" t="s">
        <v>12</v>
      </c>
      <c r="D149" s="325" t="s">
        <v>133</v>
      </c>
      <c r="E149" s="302">
        <f>VLOOKUP($A149,Sheet1!$A$10:$P$487,3,FALSE)</f>
        <v>0</v>
      </c>
      <c r="F149" s="303">
        <f>VLOOKUP($A149,Sheet1!$A$10:$P$487,4,FALSE)</f>
        <v>0.08</v>
      </c>
      <c r="G149" s="303">
        <f>VLOOKUP($A149,Sheet1!$A$10:$P$487,5,FALSE)</f>
        <v>0</v>
      </c>
      <c r="H149" s="303">
        <f>VLOOKUP($A149,Sheet1!$A$10:$P$487,8,FALSE)</f>
        <v>2.2599999999999998</v>
      </c>
      <c r="I149" s="304">
        <f t="shared" ref="I149:I169" si="34">G149+H149</f>
        <v>2.2599999999999998</v>
      </c>
      <c r="J149" s="302">
        <f>VLOOKUP($A149,Sheet1!$A$10:$P$487,10,FALSE)</f>
        <v>0</v>
      </c>
      <c r="K149" s="303">
        <f>VLOOKUP($A149,Sheet1!$A$10:$P$487,11,FALSE)</f>
        <v>0.25</v>
      </c>
      <c r="L149" s="303">
        <f>VLOOKUP($A149,Sheet1!$A$10:$P$487,12,FALSE)</f>
        <v>0</v>
      </c>
      <c r="M149" s="303">
        <f>VLOOKUP($A149,Sheet1!$A$10:$P$487,15,FALSE)</f>
        <v>4.87</v>
      </c>
      <c r="N149" s="304">
        <f t="shared" ref="N149:N169" si="35">L149+M149</f>
        <v>4.87</v>
      </c>
      <c r="O149" s="305">
        <f t="shared" ref="O149:O169" si="36">((N149/I149)-1)*100</f>
        <v>115.48672566371683</v>
      </c>
    </row>
    <row r="150" spans="1:16" s="306" customFormat="1" ht="15" customHeight="1">
      <c r="A150" s="339" t="s">
        <v>14</v>
      </c>
      <c r="B150" s="347" t="s">
        <v>168</v>
      </c>
      <c r="C150" s="300" t="s">
        <v>12</v>
      </c>
      <c r="D150" s="301" t="s">
        <v>133</v>
      </c>
      <c r="E150" s="302">
        <f>VLOOKUP($A150,Sheet1!$A$10:$P$487,3,FALSE)</f>
        <v>0</v>
      </c>
      <c r="F150" s="303">
        <f>VLOOKUP($A150,Sheet1!$A$10:$P$487,4,FALSE)</f>
        <v>1.29</v>
      </c>
      <c r="G150" s="303">
        <f>VLOOKUP($A150,Sheet1!$A$10:$P$487,5,FALSE)</f>
        <v>0</v>
      </c>
      <c r="H150" s="303">
        <f>VLOOKUP($A150,Sheet1!$A$10:$P$487,8,FALSE)</f>
        <v>16.649999999999999</v>
      </c>
      <c r="I150" s="304">
        <f t="shared" si="34"/>
        <v>16.649999999999999</v>
      </c>
      <c r="J150" s="302">
        <f>VLOOKUP($A150,Sheet1!$A$10:$P$487,10,FALSE)</f>
        <v>0</v>
      </c>
      <c r="K150" s="303">
        <f>VLOOKUP($A150,Sheet1!$A$10:$P$487,11,FALSE)</f>
        <v>1.68</v>
      </c>
      <c r="L150" s="303">
        <f>VLOOKUP($A150,Sheet1!$A$10:$P$487,12,FALSE)</f>
        <v>0</v>
      </c>
      <c r="M150" s="303">
        <f>VLOOKUP($A150,Sheet1!$A$10:$P$487,15,FALSE)</f>
        <v>19.73</v>
      </c>
      <c r="N150" s="304">
        <f t="shared" si="35"/>
        <v>19.73</v>
      </c>
      <c r="O150" s="305">
        <f t="shared" si="36"/>
        <v>18.498498498498517</v>
      </c>
    </row>
    <row r="151" spans="1:16" s="306" customFormat="1" ht="15" customHeight="1">
      <c r="A151" s="339" t="s">
        <v>22</v>
      </c>
      <c r="B151" s="347" t="s">
        <v>167</v>
      </c>
      <c r="C151" s="300" t="s">
        <v>12</v>
      </c>
      <c r="D151" s="325" t="s">
        <v>133</v>
      </c>
      <c r="E151" s="302">
        <f>VLOOKUP($A151,Sheet1!$A$10:$P$487,3,FALSE)</f>
        <v>0.01</v>
      </c>
      <c r="F151" s="303">
        <f>VLOOKUP($A151,Sheet1!$A$10:$P$487,4,FALSE)</f>
        <v>0.34</v>
      </c>
      <c r="G151" s="303">
        <f>VLOOKUP($A151,Sheet1!$A$10:$P$487,5,FALSE)</f>
        <v>0</v>
      </c>
      <c r="H151" s="303">
        <f>VLOOKUP($A151,Sheet1!$A$10:$P$487,8,FALSE)</f>
        <v>5.58</v>
      </c>
      <c r="I151" s="304">
        <f t="shared" si="34"/>
        <v>5.58</v>
      </c>
      <c r="J151" s="302">
        <f>VLOOKUP($A151,Sheet1!$A$10:$P$487,10,FALSE)</f>
        <v>0.01</v>
      </c>
      <c r="K151" s="303">
        <f>VLOOKUP($A151,Sheet1!$A$10:$P$487,11,FALSE)</f>
        <v>0.4</v>
      </c>
      <c r="L151" s="303">
        <f>VLOOKUP($A151,Sheet1!$A$10:$P$487,12,FALSE)</f>
        <v>0</v>
      </c>
      <c r="M151" s="303">
        <f>VLOOKUP($A151,Sheet1!$A$10:$P$487,15,FALSE)</f>
        <v>8.3000000000000007</v>
      </c>
      <c r="N151" s="304">
        <f t="shared" si="35"/>
        <v>8.3000000000000007</v>
      </c>
      <c r="O151" s="305">
        <f t="shared" si="36"/>
        <v>48.745519713261665</v>
      </c>
    </row>
    <row r="152" spans="1:16" s="306" customFormat="1" ht="15" customHeight="1">
      <c r="A152" s="339" t="s">
        <v>380</v>
      </c>
      <c r="B152" s="347" t="s">
        <v>549</v>
      </c>
      <c r="C152" s="300" t="s">
        <v>12</v>
      </c>
      <c r="D152" s="325" t="s">
        <v>133</v>
      </c>
      <c r="E152" s="302">
        <f>VLOOKUP($A152,Sheet1!$A$10:$P$487,3,FALSE)</f>
        <v>0</v>
      </c>
      <c r="F152" s="303">
        <f>VLOOKUP($A152,Sheet1!$A$10:$P$487,4,FALSE)</f>
        <v>0.48</v>
      </c>
      <c r="G152" s="303">
        <f>VLOOKUP($A152,Sheet1!$A$10:$P$487,5,FALSE)</f>
        <v>1.9</v>
      </c>
      <c r="H152" s="303">
        <f>VLOOKUP($A152,Sheet1!$A$10:$P$487,8,FALSE)</f>
        <v>4.9000000000000004</v>
      </c>
      <c r="I152" s="304">
        <f t="shared" si="34"/>
        <v>6.8000000000000007</v>
      </c>
      <c r="J152" s="302">
        <f>VLOOKUP($A152,Sheet1!$A$10:$P$487,10,FALSE)</f>
        <v>0</v>
      </c>
      <c r="K152" s="303">
        <f>VLOOKUP($A152,Sheet1!$A$10:$P$487,11,FALSE)</f>
        <v>0.74</v>
      </c>
      <c r="L152" s="303">
        <f>VLOOKUP($A152,Sheet1!$A$10:$P$487,12,FALSE)</f>
        <v>0.27</v>
      </c>
      <c r="M152" s="303">
        <f>VLOOKUP($A152,Sheet1!$A$10:$P$487,15,FALSE)</f>
        <v>7.35</v>
      </c>
      <c r="N152" s="304">
        <f t="shared" si="35"/>
        <v>7.6199999999999992</v>
      </c>
      <c r="O152" s="305">
        <f t="shared" si="36"/>
        <v>12.058823529411743</v>
      </c>
    </row>
    <row r="153" spans="1:16" s="306" customFormat="1" ht="15" customHeight="1">
      <c r="A153" s="339" t="s">
        <v>29</v>
      </c>
      <c r="B153" s="347" t="s">
        <v>166</v>
      </c>
      <c r="C153" s="300" t="s">
        <v>12</v>
      </c>
      <c r="D153" s="325" t="s">
        <v>133</v>
      </c>
      <c r="E153" s="302">
        <f>VLOOKUP($A153,Sheet1!$A$10:$P$487,3,FALSE)</f>
        <v>0.01</v>
      </c>
      <c r="F153" s="303">
        <f>VLOOKUP($A153,Sheet1!$A$10:$P$487,4,FALSE)</f>
        <v>0.45</v>
      </c>
      <c r="G153" s="303">
        <f>VLOOKUP($A153,Sheet1!$A$10:$P$487,5,FALSE)</f>
        <v>0</v>
      </c>
      <c r="H153" s="303">
        <f>VLOOKUP($A153,Sheet1!$A$10:$P$487,8,FALSE)</f>
        <v>20.36</v>
      </c>
      <c r="I153" s="304">
        <f t="shared" si="34"/>
        <v>20.36</v>
      </c>
      <c r="J153" s="302">
        <f>VLOOKUP($A153,Sheet1!$A$10:$P$487,10,FALSE)</f>
        <v>0.01</v>
      </c>
      <c r="K153" s="303">
        <f>VLOOKUP($A153,Sheet1!$A$10:$P$487,11,FALSE)</f>
        <v>1.79</v>
      </c>
      <c r="L153" s="303">
        <f>VLOOKUP($A153,Sheet1!$A$10:$P$487,12,FALSE)</f>
        <v>0</v>
      </c>
      <c r="M153" s="303">
        <f>VLOOKUP($A153,Sheet1!$A$10:$P$487,15,FALSE)</f>
        <v>21</v>
      </c>
      <c r="N153" s="304">
        <f t="shared" si="35"/>
        <v>21</v>
      </c>
      <c r="O153" s="305">
        <f t="shared" si="36"/>
        <v>3.1434184675835031</v>
      </c>
    </row>
    <row r="154" spans="1:16" s="306" customFormat="1" ht="15" customHeight="1">
      <c r="A154" s="339" t="s">
        <v>66</v>
      </c>
      <c r="B154" s="347" t="s">
        <v>165</v>
      </c>
      <c r="C154" s="300" t="s">
        <v>12</v>
      </c>
      <c r="D154" s="325" t="s">
        <v>133</v>
      </c>
      <c r="E154" s="302">
        <f>VLOOKUP($A154,Sheet1!$A$10:$P$487,3,FALSE)</f>
        <v>0.02</v>
      </c>
      <c r="F154" s="303">
        <f>VLOOKUP($A154,Sheet1!$A$10:$P$487,4,FALSE)</f>
        <v>2.3199999999999998</v>
      </c>
      <c r="G154" s="303">
        <f>VLOOKUP($A154,Sheet1!$A$10:$P$487,5,FALSE)</f>
        <v>0</v>
      </c>
      <c r="H154" s="303">
        <f>VLOOKUP($A154,Sheet1!$A$10:$P$487,8,FALSE)</f>
        <v>29.39</v>
      </c>
      <c r="I154" s="304">
        <f t="shared" si="34"/>
        <v>29.39</v>
      </c>
      <c r="J154" s="302">
        <f>VLOOKUP($A154,Sheet1!$A$10:$P$487,10,FALSE)</f>
        <v>0.03</v>
      </c>
      <c r="K154" s="303">
        <f>VLOOKUP($A154,Sheet1!$A$10:$P$487,11,FALSE)</f>
        <v>1.93</v>
      </c>
      <c r="L154" s="303">
        <f>VLOOKUP($A154,Sheet1!$A$10:$P$487,12,FALSE)</f>
        <v>0</v>
      </c>
      <c r="M154" s="303">
        <f>VLOOKUP($A154,Sheet1!$A$10:$P$487,15,FALSE)</f>
        <v>34.93</v>
      </c>
      <c r="N154" s="304">
        <f t="shared" si="35"/>
        <v>34.93</v>
      </c>
      <c r="O154" s="305">
        <f t="shared" si="36"/>
        <v>18.849948962232045</v>
      </c>
    </row>
    <row r="155" spans="1:16" s="306" customFormat="1" ht="15" customHeight="1">
      <c r="A155" s="339" t="s">
        <v>1417</v>
      </c>
      <c r="B155" s="347" t="s">
        <v>1418</v>
      </c>
      <c r="C155" s="300" t="s">
        <v>12</v>
      </c>
      <c r="D155" s="325" t="s">
        <v>133</v>
      </c>
      <c r="E155" s="302">
        <f>VLOOKUP($A155,Sheet1!$A$10:$P$487,3,FALSE)</f>
        <v>0</v>
      </c>
      <c r="F155" s="303">
        <f>VLOOKUP($A155,Sheet1!$A$10:$P$487,4,FALSE)</f>
        <v>0</v>
      </c>
      <c r="G155" s="303">
        <f>VLOOKUP($A155,Sheet1!$A$10:$P$487,5,FALSE)</f>
        <v>0</v>
      </c>
      <c r="H155" s="303">
        <f>VLOOKUP($A155,Sheet1!$A$10:$P$487,8,FALSE)</f>
        <v>0.77</v>
      </c>
      <c r="I155" s="304">
        <f t="shared" si="34"/>
        <v>0.77</v>
      </c>
      <c r="J155" s="302">
        <f>VLOOKUP($A155,Sheet1!$A$10:$P$487,10,FALSE)</f>
        <v>0</v>
      </c>
      <c r="K155" s="303">
        <f>VLOOKUP($A155,Sheet1!$A$10:$P$487,11,FALSE)</f>
        <v>0.81</v>
      </c>
      <c r="L155" s="303">
        <f>VLOOKUP($A155,Sheet1!$A$10:$P$487,12,FALSE)</f>
        <v>0</v>
      </c>
      <c r="M155" s="303">
        <f>VLOOKUP($A155,Sheet1!$A$10:$P$487,15,FALSE)</f>
        <v>0.72</v>
      </c>
      <c r="N155" s="304">
        <f t="shared" si="35"/>
        <v>0.72</v>
      </c>
      <c r="O155" s="305">
        <f t="shared" si="36"/>
        <v>-6.4935064935064961</v>
      </c>
    </row>
    <row r="156" spans="1:16" s="306" customFormat="1" ht="15" customHeight="1">
      <c r="A156" s="339" t="s">
        <v>441</v>
      </c>
      <c r="B156" s="347" t="s">
        <v>161</v>
      </c>
      <c r="C156" s="300" t="s">
        <v>12</v>
      </c>
      <c r="D156" s="325" t="s">
        <v>133</v>
      </c>
      <c r="E156" s="302">
        <f>VLOOKUP($A156,Sheet1!$A$10:$P$487,3,FALSE)</f>
        <v>0</v>
      </c>
      <c r="F156" s="303">
        <f>VLOOKUP($A156,Sheet1!$A$10:$P$487,4,FALSE)</f>
        <v>0.14000000000000001</v>
      </c>
      <c r="G156" s="303">
        <f>VLOOKUP($A156,Sheet1!$A$10:$P$487,5,FALSE)</f>
        <v>0</v>
      </c>
      <c r="H156" s="303">
        <f>VLOOKUP($A156,Sheet1!$A$10:$P$487,8,FALSE)</f>
        <v>4.75</v>
      </c>
      <c r="I156" s="304">
        <f t="shared" si="34"/>
        <v>4.75</v>
      </c>
      <c r="J156" s="302">
        <f>VLOOKUP($A156,Sheet1!$A$10:$P$487,10,FALSE)</f>
        <v>0</v>
      </c>
      <c r="K156" s="303">
        <f>VLOOKUP($A156,Sheet1!$A$10:$P$487,11,FALSE)</f>
        <v>0</v>
      </c>
      <c r="L156" s="303">
        <f>VLOOKUP($A156,Sheet1!$A$10:$P$487,12,FALSE)</f>
        <v>0</v>
      </c>
      <c r="M156" s="303">
        <f>VLOOKUP($A156,Sheet1!$A$10:$P$487,15,FALSE)</f>
        <v>5.38</v>
      </c>
      <c r="N156" s="304">
        <f t="shared" si="35"/>
        <v>5.38</v>
      </c>
      <c r="O156" s="305">
        <f t="shared" si="36"/>
        <v>13.263157894736842</v>
      </c>
    </row>
    <row r="157" spans="1:16" s="306" customFormat="1" ht="15" customHeight="1">
      <c r="A157" s="339" t="s">
        <v>1421</v>
      </c>
      <c r="B157" s="347" t="s">
        <v>1422</v>
      </c>
      <c r="C157" s="300" t="s">
        <v>12</v>
      </c>
      <c r="D157" s="325" t="s">
        <v>133</v>
      </c>
      <c r="E157" s="302">
        <f>VLOOKUP($A157,Sheet1!$A$10:$P$487,3,FALSE)</f>
        <v>0</v>
      </c>
      <c r="F157" s="303">
        <f>VLOOKUP($A157,Sheet1!$A$10:$P$487,4,FALSE)</f>
        <v>0</v>
      </c>
      <c r="G157" s="303">
        <f>VLOOKUP($A157,Sheet1!$A$10:$P$487,5,FALSE)</f>
        <v>0</v>
      </c>
      <c r="H157" s="303">
        <f>VLOOKUP($A157,Sheet1!$A$10:$P$487,8,FALSE)</f>
        <v>0.01</v>
      </c>
      <c r="I157" s="304">
        <f t="shared" si="34"/>
        <v>0.01</v>
      </c>
      <c r="J157" s="302">
        <f>VLOOKUP($A157,Sheet1!$A$10:$P$487,10,FALSE)</f>
        <v>0</v>
      </c>
      <c r="K157" s="303">
        <f>VLOOKUP($A157,Sheet1!$A$10:$P$487,11,FALSE)</f>
        <v>0</v>
      </c>
      <c r="L157" s="303">
        <f>VLOOKUP($A157,Sheet1!$A$10:$P$487,12,FALSE)</f>
        <v>0</v>
      </c>
      <c r="M157" s="303">
        <f>VLOOKUP($A157,Sheet1!$A$10:$P$487,15,FALSE)</f>
        <v>0.1</v>
      </c>
      <c r="N157" s="304">
        <f t="shared" si="35"/>
        <v>0.1</v>
      </c>
      <c r="O157" s="305">
        <f t="shared" si="36"/>
        <v>900</v>
      </c>
    </row>
    <row r="158" spans="1:16" s="306" customFormat="1" ht="15" customHeight="1">
      <c r="A158" s="339" t="s">
        <v>691</v>
      </c>
      <c r="B158" s="347" t="s">
        <v>692</v>
      </c>
      <c r="C158" s="300" t="s">
        <v>12</v>
      </c>
      <c r="D158" s="325" t="s">
        <v>133</v>
      </c>
      <c r="E158" s="302">
        <f>VLOOKUP($A158,Sheet1!$A$10:$P$487,3,FALSE)</f>
        <v>0</v>
      </c>
      <c r="F158" s="303">
        <f>VLOOKUP($A158,Sheet1!$A$10:$P$487,4,FALSE)</f>
        <v>0.14000000000000001</v>
      </c>
      <c r="G158" s="303">
        <f>VLOOKUP($A158,Sheet1!$A$10:$P$487,5,FALSE)</f>
        <v>0</v>
      </c>
      <c r="H158" s="303">
        <f>VLOOKUP($A158,Sheet1!$A$10:$P$487,8,FALSE)</f>
        <v>7.48</v>
      </c>
      <c r="I158" s="304">
        <f t="shared" si="34"/>
        <v>7.48</v>
      </c>
      <c r="J158" s="302">
        <f>VLOOKUP($A158,Sheet1!$A$10:$P$487,10,FALSE)</f>
        <v>0</v>
      </c>
      <c r="K158" s="303">
        <f>VLOOKUP($A158,Sheet1!$A$10:$P$487,11,FALSE)</f>
        <v>0</v>
      </c>
      <c r="L158" s="303">
        <f>VLOOKUP($A158,Sheet1!$A$10:$P$487,12,FALSE)</f>
        <v>0</v>
      </c>
      <c r="M158" s="303">
        <f>VLOOKUP($A158,Sheet1!$A$10:$P$487,15,FALSE)</f>
        <v>8.7799999999999994</v>
      </c>
      <c r="N158" s="304">
        <f t="shared" si="35"/>
        <v>8.7799999999999994</v>
      </c>
      <c r="O158" s="305">
        <f t="shared" si="36"/>
        <v>17.379679144385008</v>
      </c>
    </row>
    <row r="159" spans="1:16" s="306" customFormat="1" ht="15" customHeight="1">
      <c r="A159" s="339" t="s">
        <v>33</v>
      </c>
      <c r="B159" s="347" t="s">
        <v>164</v>
      </c>
      <c r="C159" s="300" t="s">
        <v>12</v>
      </c>
      <c r="D159" s="325" t="s">
        <v>133</v>
      </c>
      <c r="E159" s="302">
        <f>VLOOKUP($A159,Sheet1!$A$10:$P$487,3,FALSE)</f>
        <v>0</v>
      </c>
      <c r="F159" s="303">
        <f>VLOOKUP($A159,Sheet1!$A$10:$P$487,4,FALSE)</f>
        <v>3.96</v>
      </c>
      <c r="G159" s="303">
        <f>VLOOKUP($A159,Sheet1!$A$10:$P$487,5,FALSE)</f>
        <v>0</v>
      </c>
      <c r="H159" s="303">
        <f>VLOOKUP($A159,Sheet1!$A$10:$P$487,8,FALSE)</f>
        <v>113.97</v>
      </c>
      <c r="I159" s="304">
        <f t="shared" si="34"/>
        <v>113.97</v>
      </c>
      <c r="J159" s="302">
        <f>VLOOKUP($A159,Sheet1!$A$10:$P$487,10,FALSE)</f>
        <v>0</v>
      </c>
      <c r="K159" s="303">
        <f>VLOOKUP($A159,Sheet1!$A$10:$P$487,11,FALSE)</f>
        <v>2.5099999999999998</v>
      </c>
      <c r="L159" s="303">
        <f>VLOOKUP($A159,Sheet1!$A$10:$P$487,12,FALSE)</f>
        <v>0</v>
      </c>
      <c r="M159" s="303">
        <f>VLOOKUP($A159,Sheet1!$A$10:$P$487,15,FALSE)</f>
        <v>119.93</v>
      </c>
      <c r="N159" s="304">
        <f t="shared" si="35"/>
        <v>119.93</v>
      </c>
      <c r="O159" s="305">
        <f t="shared" si="36"/>
        <v>5.2294463455295315</v>
      </c>
    </row>
    <row r="160" spans="1:16" s="306" customFormat="1" ht="15" customHeight="1">
      <c r="A160" s="339" t="s">
        <v>615</v>
      </c>
      <c r="B160" s="347" t="s">
        <v>616</v>
      </c>
      <c r="C160" s="300" t="s">
        <v>12</v>
      </c>
      <c r="D160" s="325" t="s">
        <v>133</v>
      </c>
      <c r="E160" s="302">
        <f>VLOOKUP($A160,Sheet1!$A$10:$P$487,3,FALSE)</f>
        <v>0</v>
      </c>
      <c r="F160" s="303">
        <f>VLOOKUP($A160,Sheet1!$A$10:$P$487,4,FALSE)</f>
        <v>0.42</v>
      </c>
      <c r="G160" s="303">
        <f>VLOOKUP($A160,Sheet1!$A$10:$P$487,5,FALSE)</f>
        <v>0</v>
      </c>
      <c r="H160" s="303">
        <f>VLOOKUP($A160,Sheet1!$A$10:$P$487,8,FALSE)</f>
        <v>0.34</v>
      </c>
      <c r="I160" s="304">
        <f t="shared" si="34"/>
        <v>0.34</v>
      </c>
      <c r="J160" s="302">
        <f>VLOOKUP($A160,Sheet1!$A$10:$P$487,10,FALSE)</f>
        <v>0</v>
      </c>
      <c r="K160" s="303">
        <f>VLOOKUP($A160,Sheet1!$A$10:$P$487,11,FALSE)</f>
        <v>1.1499999999999999</v>
      </c>
      <c r="L160" s="303">
        <f>VLOOKUP($A160,Sheet1!$A$10:$P$487,12,FALSE)</f>
        <v>0</v>
      </c>
      <c r="M160" s="303">
        <f>VLOOKUP($A160,Sheet1!$A$10:$P$487,15,FALSE)</f>
        <v>1.52</v>
      </c>
      <c r="N160" s="304">
        <f t="shared" si="35"/>
        <v>1.52</v>
      </c>
      <c r="O160" s="305">
        <f t="shared" si="36"/>
        <v>347.05882352941177</v>
      </c>
    </row>
    <row r="161" spans="1:17" s="306" customFormat="1" ht="15" customHeight="1">
      <c r="A161" s="339" t="s">
        <v>72</v>
      </c>
      <c r="B161" s="347" t="s">
        <v>163</v>
      </c>
      <c r="C161" s="300" t="s">
        <v>12</v>
      </c>
      <c r="D161" s="325" t="s">
        <v>133</v>
      </c>
      <c r="E161" s="302">
        <f>VLOOKUP($A161,Sheet1!$A$10:$P$487,3,FALSE)</f>
        <v>0</v>
      </c>
      <c r="F161" s="303">
        <f>VLOOKUP($A161,Sheet1!$A$10:$P$487,4,FALSE)</f>
        <v>0</v>
      </c>
      <c r="G161" s="303">
        <f>VLOOKUP($A161,Sheet1!$A$10:$P$487,5,FALSE)</f>
        <v>0</v>
      </c>
      <c r="H161" s="303">
        <f>VLOOKUP($A161,Sheet1!$A$10:$P$487,8,FALSE)</f>
        <v>1.05</v>
      </c>
      <c r="I161" s="304">
        <f t="shared" si="34"/>
        <v>1.05</v>
      </c>
      <c r="J161" s="302">
        <f>VLOOKUP($A161,Sheet1!$A$10:$P$487,10,FALSE)</f>
        <v>0</v>
      </c>
      <c r="K161" s="303">
        <f>VLOOKUP($A161,Sheet1!$A$10:$P$487,11,FALSE)</f>
        <v>0</v>
      </c>
      <c r="L161" s="303">
        <f>VLOOKUP($A161,Sheet1!$A$10:$P$487,12,FALSE)</f>
        <v>0</v>
      </c>
      <c r="M161" s="303">
        <f>VLOOKUP($A161,Sheet1!$A$10:$P$487,15,FALSE)</f>
        <v>0.96</v>
      </c>
      <c r="N161" s="304">
        <f t="shared" si="35"/>
        <v>0.96</v>
      </c>
      <c r="O161" s="305">
        <f t="shared" si="36"/>
        <v>-8.5714285714285747</v>
      </c>
    </row>
    <row r="162" spans="1:17" s="306" customFormat="1" ht="15" customHeight="1">
      <c r="A162" s="339" t="s">
        <v>693</v>
      </c>
      <c r="B162" s="347" t="s">
        <v>694</v>
      </c>
      <c r="C162" s="300" t="s">
        <v>12</v>
      </c>
      <c r="D162" s="325" t="s">
        <v>133</v>
      </c>
      <c r="E162" s="302">
        <f>VLOOKUP($A162,Sheet1!$A$10:$P$487,3,FALSE)</f>
        <v>0</v>
      </c>
      <c r="F162" s="303">
        <f>VLOOKUP($A162,Sheet1!$A$10:$P$487,4,FALSE)</f>
        <v>0.66</v>
      </c>
      <c r="G162" s="303">
        <f>VLOOKUP($A162,Sheet1!$A$10:$P$487,5,FALSE)</f>
        <v>0</v>
      </c>
      <c r="H162" s="303">
        <f>VLOOKUP($A162,Sheet1!$A$10:$P$487,8,FALSE)</f>
        <v>0.57999999999999996</v>
      </c>
      <c r="I162" s="304">
        <f t="shared" si="34"/>
        <v>0.57999999999999996</v>
      </c>
      <c r="J162" s="302">
        <f>VLOOKUP($A162,Sheet1!$A$10:$P$487,10,FALSE)</f>
        <v>0</v>
      </c>
      <c r="K162" s="303">
        <f>VLOOKUP($A162,Sheet1!$A$10:$P$487,11,FALSE)</f>
        <v>1.28</v>
      </c>
      <c r="L162" s="303">
        <f>VLOOKUP($A162,Sheet1!$A$10:$P$487,12,FALSE)</f>
        <v>0</v>
      </c>
      <c r="M162" s="303">
        <f>VLOOKUP($A162,Sheet1!$A$10:$P$487,15,FALSE)</f>
        <v>2.04</v>
      </c>
      <c r="N162" s="304">
        <f t="shared" si="35"/>
        <v>2.04</v>
      </c>
      <c r="O162" s="305">
        <f t="shared" si="36"/>
        <v>251.72413793103453</v>
      </c>
    </row>
    <row r="163" spans="1:17" s="306" customFormat="1" ht="15" customHeight="1">
      <c r="A163" s="339" t="s">
        <v>695</v>
      </c>
      <c r="B163" s="347" t="s">
        <v>696</v>
      </c>
      <c r="C163" s="300" t="s">
        <v>12</v>
      </c>
      <c r="D163" s="325" t="s">
        <v>133</v>
      </c>
      <c r="E163" s="302">
        <f>VLOOKUP($A163,Sheet1!$A$10:$P$487,3,FALSE)</f>
        <v>0.01</v>
      </c>
      <c r="F163" s="303">
        <f>VLOOKUP($A163,Sheet1!$A$10:$P$487,4,FALSE)</f>
        <v>0</v>
      </c>
      <c r="G163" s="303">
        <f>VLOOKUP($A163,Sheet1!$A$10:$P$487,5,FALSE)</f>
        <v>0</v>
      </c>
      <c r="H163" s="303">
        <f>VLOOKUP($A163,Sheet1!$A$10:$P$487,8,FALSE)</f>
        <v>0.1</v>
      </c>
      <c r="I163" s="304">
        <f t="shared" si="34"/>
        <v>0.1</v>
      </c>
      <c r="J163" s="302">
        <f>VLOOKUP($A163,Sheet1!$A$10:$P$487,10,FALSE)</f>
        <v>0</v>
      </c>
      <c r="K163" s="303">
        <f>VLOOKUP($A163,Sheet1!$A$10:$P$487,11,FALSE)</f>
        <v>0.2</v>
      </c>
      <c r="L163" s="303">
        <f>VLOOKUP($A163,Sheet1!$A$10:$P$487,12,FALSE)</f>
        <v>0</v>
      </c>
      <c r="M163" s="303">
        <f>VLOOKUP($A163,Sheet1!$A$10:$P$487,15,FALSE)</f>
        <v>0.32</v>
      </c>
      <c r="N163" s="304">
        <f t="shared" si="35"/>
        <v>0.32</v>
      </c>
      <c r="O163" s="305">
        <f t="shared" si="36"/>
        <v>219.99999999999997</v>
      </c>
    </row>
    <row r="164" spans="1:17" s="306" customFormat="1" ht="15" customHeight="1">
      <c r="A164" s="339" t="s">
        <v>337</v>
      </c>
      <c r="B164" s="347" t="s">
        <v>550</v>
      </c>
      <c r="C164" s="300" t="s">
        <v>12</v>
      </c>
      <c r="D164" s="325" t="s">
        <v>133</v>
      </c>
      <c r="E164" s="302">
        <f>VLOOKUP($A164,Sheet1!$A$10:$P$487,3,FALSE)</f>
        <v>0</v>
      </c>
      <c r="F164" s="303">
        <f>VLOOKUP($A164,Sheet1!$A$10:$P$487,4,FALSE)</f>
        <v>0</v>
      </c>
      <c r="G164" s="303">
        <f>VLOOKUP($A164,Sheet1!$A$10:$P$487,5,FALSE)</f>
        <v>0</v>
      </c>
      <c r="H164" s="303">
        <f>VLOOKUP($A164,Sheet1!$A$10:$P$487,8,FALSE)</f>
        <v>8.34</v>
      </c>
      <c r="I164" s="304">
        <f t="shared" si="34"/>
        <v>8.34</v>
      </c>
      <c r="J164" s="302">
        <f>VLOOKUP($A164,Sheet1!$A$10:$P$487,10,FALSE)</f>
        <v>0</v>
      </c>
      <c r="K164" s="303">
        <f>VLOOKUP($A164,Sheet1!$A$10:$P$487,11,FALSE)</f>
        <v>0</v>
      </c>
      <c r="L164" s="303">
        <f>VLOOKUP($A164,Sheet1!$A$10:$P$487,12,FALSE)</f>
        <v>0</v>
      </c>
      <c r="M164" s="303">
        <f>VLOOKUP($A164,Sheet1!$A$10:$P$487,15,FALSE)</f>
        <v>15.83</v>
      </c>
      <c r="N164" s="304">
        <f t="shared" si="35"/>
        <v>15.83</v>
      </c>
      <c r="O164" s="305">
        <f t="shared" si="36"/>
        <v>89.808153477218227</v>
      </c>
    </row>
    <row r="165" spans="1:17" s="306" customFormat="1" ht="15" customHeight="1">
      <c r="A165" s="339" t="s">
        <v>76</v>
      </c>
      <c r="B165" s="347" t="s">
        <v>162</v>
      </c>
      <c r="C165" s="300" t="s">
        <v>12</v>
      </c>
      <c r="D165" s="325" t="s">
        <v>133</v>
      </c>
      <c r="E165" s="302">
        <f>VLOOKUP($A165,Sheet1!$A$10:$P$487,3,FALSE)</f>
        <v>0.01</v>
      </c>
      <c r="F165" s="303">
        <f>VLOOKUP($A165,Sheet1!$A$10:$P$487,4,FALSE)</f>
        <v>3.12</v>
      </c>
      <c r="G165" s="303">
        <f>VLOOKUP($A165,Sheet1!$A$10:$P$487,5,FALSE)</f>
        <v>0</v>
      </c>
      <c r="H165" s="303">
        <f>VLOOKUP($A165,Sheet1!$A$10:$P$487,8,FALSE)</f>
        <v>24.09</v>
      </c>
      <c r="I165" s="304">
        <f t="shared" si="34"/>
        <v>24.09</v>
      </c>
      <c r="J165" s="302">
        <f>VLOOKUP($A165,Sheet1!$A$10:$P$487,10,FALSE)</f>
        <v>0.01</v>
      </c>
      <c r="K165" s="303">
        <f>VLOOKUP($A165,Sheet1!$A$10:$P$487,11,FALSE)</f>
        <v>3.95</v>
      </c>
      <c r="L165" s="303">
        <f>VLOOKUP($A165,Sheet1!$A$10:$P$487,12,FALSE)</f>
        <v>0</v>
      </c>
      <c r="M165" s="303">
        <f>VLOOKUP($A165,Sheet1!$A$10:$P$487,15,FALSE)</f>
        <v>39.53</v>
      </c>
      <c r="N165" s="304">
        <f t="shared" si="35"/>
        <v>39.53</v>
      </c>
      <c r="O165" s="305">
        <f t="shared" si="36"/>
        <v>64.092984640929856</v>
      </c>
    </row>
    <row r="166" spans="1:17" s="306" customFormat="1" ht="15" customHeight="1">
      <c r="A166" s="339" t="s">
        <v>352</v>
      </c>
      <c r="B166" s="347" t="s">
        <v>551</v>
      </c>
      <c r="C166" s="300" t="s">
        <v>12</v>
      </c>
      <c r="D166" s="325" t="s">
        <v>133</v>
      </c>
      <c r="E166" s="302">
        <f>VLOOKUP($A166,Sheet1!$A$10:$P$487,3,FALSE)</f>
        <v>0</v>
      </c>
      <c r="F166" s="303">
        <f>VLOOKUP($A166,Sheet1!$A$10:$P$487,4,FALSE)</f>
        <v>0.35</v>
      </c>
      <c r="G166" s="303">
        <f>VLOOKUP($A166,Sheet1!$A$10:$P$487,5,FALSE)</f>
        <v>0</v>
      </c>
      <c r="H166" s="303">
        <f>VLOOKUP($A166,Sheet1!$A$10:$P$487,8,FALSE)</f>
        <v>5.24</v>
      </c>
      <c r="I166" s="304">
        <f t="shared" si="34"/>
        <v>5.24</v>
      </c>
      <c r="J166" s="302">
        <f>VLOOKUP($A166,Sheet1!$A$10:$P$487,10,FALSE)</f>
        <v>0</v>
      </c>
      <c r="K166" s="303">
        <f>VLOOKUP($A166,Sheet1!$A$10:$P$487,11,FALSE)</f>
        <v>1.26</v>
      </c>
      <c r="L166" s="303">
        <f>VLOOKUP($A166,Sheet1!$A$10:$P$487,12,FALSE)</f>
        <v>0</v>
      </c>
      <c r="M166" s="303">
        <f>VLOOKUP($A166,Sheet1!$A$10:$P$487,15,FALSE)</f>
        <v>3.42</v>
      </c>
      <c r="N166" s="304">
        <f t="shared" si="35"/>
        <v>3.42</v>
      </c>
      <c r="O166" s="305">
        <f t="shared" si="36"/>
        <v>-34.732824427480921</v>
      </c>
    </row>
    <row r="167" spans="1:17" s="306" customFormat="1" ht="15" customHeight="1">
      <c r="A167" s="339" t="s">
        <v>383</v>
      </c>
      <c r="B167" s="347" t="s">
        <v>406</v>
      </c>
      <c r="C167" s="300" t="s">
        <v>12</v>
      </c>
      <c r="D167" s="325" t="s">
        <v>133</v>
      </c>
      <c r="E167" s="302">
        <f>VLOOKUP($A167,Sheet1!$A$10:$P$487,3,FALSE)</f>
        <v>0</v>
      </c>
      <c r="F167" s="303">
        <f>VLOOKUP($A167,Sheet1!$A$10:$P$487,4,FALSE)</f>
        <v>1.77</v>
      </c>
      <c r="G167" s="303">
        <f>VLOOKUP($A167,Sheet1!$A$10:$P$487,5,FALSE)</f>
        <v>0</v>
      </c>
      <c r="H167" s="303">
        <f>VLOOKUP($A167,Sheet1!$A$10:$P$487,8,FALSE)</f>
        <v>15.03</v>
      </c>
      <c r="I167" s="304">
        <f t="shared" si="34"/>
        <v>15.03</v>
      </c>
      <c r="J167" s="302">
        <f>VLOOKUP($A167,Sheet1!$A$10:$P$487,10,FALSE)</f>
        <v>0</v>
      </c>
      <c r="K167" s="303">
        <f>VLOOKUP($A167,Sheet1!$A$10:$P$487,11,FALSE)</f>
        <v>0.43</v>
      </c>
      <c r="L167" s="303">
        <f>VLOOKUP($A167,Sheet1!$A$10:$P$487,12,FALSE)</f>
        <v>0</v>
      </c>
      <c r="M167" s="303">
        <f>VLOOKUP($A167,Sheet1!$A$10:$P$487,15,FALSE)</f>
        <v>26.72</v>
      </c>
      <c r="N167" s="304">
        <f t="shared" si="35"/>
        <v>26.72</v>
      </c>
      <c r="O167" s="305">
        <f t="shared" si="36"/>
        <v>77.777777777777771</v>
      </c>
    </row>
    <row r="168" spans="1:17" s="306" customFormat="1" ht="15" customHeight="1">
      <c r="A168" s="341" t="s">
        <v>697</v>
      </c>
      <c r="B168" s="353" t="s">
        <v>698</v>
      </c>
      <c r="C168" s="243" t="s">
        <v>12</v>
      </c>
      <c r="D168" s="327" t="s">
        <v>133</v>
      </c>
      <c r="E168" s="302">
        <f>VLOOKUP($A168,Sheet1!$A$10:$P$487,3,FALSE)</f>
        <v>0.01</v>
      </c>
      <c r="F168" s="303">
        <f>VLOOKUP($A168,Sheet1!$A$10:$P$487,4,FALSE)</f>
        <v>0</v>
      </c>
      <c r="G168" s="303">
        <f>VLOOKUP($A168,Sheet1!$A$10:$P$487,5,FALSE)</f>
        <v>0</v>
      </c>
      <c r="H168" s="303">
        <f>VLOOKUP($A168,Sheet1!$A$10:$P$487,8,FALSE)</f>
        <v>0.08</v>
      </c>
      <c r="I168" s="304">
        <f t="shared" si="34"/>
        <v>0.08</v>
      </c>
      <c r="J168" s="302">
        <f>VLOOKUP($A168,Sheet1!$A$10:$P$487,10,FALSE)</f>
        <v>0</v>
      </c>
      <c r="K168" s="303">
        <f>VLOOKUP($A168,Sheet1!$A$10:$P$487,11,FALSE)</f>
        <v>0.17</v>
      </c>
      <c r="L168" s="303">
        <f>VLOOKUP($A168,Sheet1!$A$10:$P$487,12,FALSE)</f>
        <v>0</v>
      </c>
      <c r="M168" s="303">
        <f>VLOOKUP($A168,Sheet1!$A$10:$P$487,15,FALSE)</f>
        <v>0.16</v>
      </c>
      <c r="N168" s="304">
        <f t="shared" si="35"/>
        <v>0.16</v>
      </c>
      <c r="O168" s="305">
        <f t="shared" si="36"/>
        <v>100</v>
      </c>
    </row>
    <row r="169" spans="1:17" s="306" customFormat="1" ht="15" customHeight="1">
      <c r="A169" s="339" t="s">
        <v>416</v>
      </c>
      <c r="B169" s="347" t="s">
        <v>425</v>
      </c>
      <c r="C169" s="300" t="s">
        <v>12</v>
      </c>
      <c r="D169" s="325" t="s">
        <v>133</v>
      </c>
      <c r="E169" s="302">
        <f>VLOOKUP($A169,Sheet1!$A$10:$P$487,3,FALSE)</f>
        <v>0</v>
      </c>
      <c r="F169" s="303">
        <f>VLOOKUP($A169,Sheet1!$A$10:$P$487,4,FALSE)</f>
        <v>0</v>
      </c>
      <c r="G169" s="303">
        <f>VLOOKUP($A169,Sheet1!$A$10:$P$487,5,FALSE)</f>
        <v>0</v>
      </c>
      <c r="H169" s="303">
        <f>VLOOKUP($A169,Sheet1!$A$10:$P$487,8,FALSE)</f>
        <v>0.39</v>
      </c>
      <c r="I169" s="304">
        <f t="shared" si="34"/>
        <v>0.39</v>
      </c>
      <c r="J169" s="302">
        <f>VLOOKUP($A169,Sheet1!$A$10:$P$487,10,FALSE)</f>
        <v>0</v>
      </c>
      <c r="K169" s="303">
        <f>VLOOKUP($A169,Sheet1!$A$10:$P$487,11,FALSE)</f>
        <v>0</v>
      </c>
      <c r="L169" s="303">
        <f>VLOOKUP($A169,Sheet1!$A$10:$P$487,12,FALSE)</f>
        <v>0</v>
      </c>
      <c r="M169" s="303">
        <f>VLOOKUP($A169,Sheet1!$A$10:$P$487,15,FALSE)</f>
        <v>0.56999999999999995</v>
      </c>
      <c r="N169" s="304">
        <f t="shared" si="35"/>
        <v>0.56999999999999995</v>
      </c>
      <c r="O169" s="305">
        <f t="shared" si="36"/>
        <v>46.153846153846146</v>
      </c>
    </row>
    <row r="170" spans="1:17" s="306" customFormat="1" ht="15" customHeight="1">
      <c r="A170" s="340" t="s">
        <v>718</v>
      </c>
      <c r="B170" s="347" t="s">
        <v>719</v>
      </c>
      <c r="C170" s="300" t="s">
        <v>860</v>
      </c>
      <c r="D170" s="325" t="s">
        <v>570</v>
      </c>
      <c r="E170" s="302">
        <f>VLOOKUP($A170,Sheet1!$A$10:$P$487,3,FALSE)</f>
        <v>0.01</v>
      </c>
      <c r="F170" s="303">
        <f>VLOOKUP($A170,Sheet1!$A$10:$P$487,4,FALSE)</f>
        <v>7.0000000000000007E-2</v>
      </c>
      <c r="G170" s="303">
        <f>VLOOKUP($A170,Sheet1!$A$10:$P$487,5,FALSE)</f>
        <v>0</v>
      </c>
      <c r="H170" s="303">
        <f>VLOOKUP($A170,Sheet1!$A$10:$P$487,8,FALSE)</f>
        <v>0.17</v>
      </c>
      <c r="I170" s="304">
        <f t="shared" ref="I170" si="37">G170+H170</f>
        <v>0.17</v>
      </c>
      <c r="J170" s="302">
        <f>VLOOKUP($A170,Sheet1!$A$10:$P$487,10,FALSE)</f>
        <v>0</v>
      </c>
      <c r="K170" s="303">
        <f>VLOOKUP($A170,Sheet1!$A$10:$P$487,11,FALSE)</f>
        <v>0.28999999999999998</v>
      </c>
      <c r="L170" s="303">
        <f>VLOOKUP($A170,Sheet1!$A$10:$P$487,12,FALSE)</f>
        <v>0</v>
      </c>
      <c r="M170" s="303">
        <f>VLOOKUP($A170,Sheet1!$A$10:$P$487,15,FALSE)</f>
        <v>0.5</v>
      </c>
      <c r="N170" s="304">
        <f t="shared" ref="N170" si="38">L170+M170</f>
        <v>0.5</v>
      </c>
      <c r="O170" s="305">
        <f t="shared" ref="O170" si="39">((N170/I170)-1)*100</f>
        <v>194.11764705882351</v>
      </c>
    </row>
    <row r="171" spans="1:17" s="99" customFormat="1" ht="15" customHeight="1">
      <c r="A171" s="496"/>
      <c r="B171" s="354"/>
      <c r="C171" s="243"/>
      <c r="D171" s="104"/>
      <c r="E171" s="156"/>
      <c r="F171" s="238"/>
      <c r="G171" s="238"/>
      <c r="H171" s="238"/>
      <c r="I171" s="239"/>
      <c r="J171" s="156"/>
      <c r="K171" s="238"/>
      <c r="L171" s="238"/>
      <c r="M171" s="238"/>
      <c r="N171" s="239"/>
      <c r="O171" s="152"/>
      <c r="P171" s="98"/>
      <c r="Q171" s="98"/>
    </row>
    <row r="172" spans="1:17" s="128" customFormat="1" ht="15" customHeight="1">
      <c r="A172" s="537" t="s">
        <v>278</v>
      </c>
      <c r="B172" s="538"/>
      <c r="C172" s="95"/>
      <c r="D172" s="146"/>
      <c r="E172" s="158">
        <f>SUM(E148:E171)</f>
        <v>0.08</v>
      </c>
      <c r="F172" s="265">
        <f t="shared" ref="F172:N172" si="40">SUM(F148:F171)</f>
        <v>15.589999999999998</v>
      </c>
      <c r="G172" s="265">
        <f t="shared" si="40"/>
        <v>1.9</v>
      </c>
      <c r="H172" s="265">
        <f t="shared" si="40"/>
        <v>261.53000000000003</v>
      </c>
      <c r="I172" s="266">
        <f t="shared" si="40"/>
        <v>263.43</v>
      </c>
      <c r="J172" s="158">
        <f t="shared" si="40"/>
        <v>6.0000000000000005E-2</v>
      </c>
      <c r="K172" s="265">
        <f t="shared" si="40"/>
        <v>18.84</v>
      </c>
      <c r="L172" s="265">
        <f t="shared" si="40"/>
        <v>0.27</v>
      </c>
      <c r="M172" s="265">
        <f t="shared" si="40"/>
        <v>322.66000000000008</v>
      </c>
      <c r="N172" s="266">
        <f t="shared" si="40"/>
        <v>322.93000000000006</v>
      </c>
      <c r="O172" s="261">
        <f t="shared" ref="O172" si="41">((N172/I172)-1)*100</f>
        <v>22.586645408647477</v>
      </c>
    </row>
    <row r="173" spans="1:17" s="98" customFormat="1" ht="15" customHeight="1">
      <c r="A173" s="479"/>
      <c r="B173" s="428"/>
      <c r="C173" s="429"/>
      <c r="D173" s="104"/>
      <c r="E173" s="431"/>
      <c r="F173" s="431"/>
      <c r="G173" s="431"/>
      <c r="H173" s="431"/>
      <c r="I173" s="431"/>
      <c r="J173" s="431"/>
      <c r="K173" s="431"/>
      <c r="L173" s="431"/>
      <c r="M173" s="431"/>
      <c r="N173" s="431"/>
      <c r="O173" s="478"/>
      <c r="P173" s="157"/>
    </row>
    <row r="174" spans="1:17" s="144" customFormat="1" ht="15" customHeight="1">
      <c r="A174" s="471"/>
      <c r="B174" s="472"/>
      <c r="C174" s="473"/>
      <c r="D174" s="474"/>
      <c r="E174" s="680" t="s">
        <v>635</v>
      </c>
      <c r="F174" s="681"/>
      <c r="G174" s="681"/>
      <c r="H174" s="681"/>
      <c r="I174" s="682"/>
      <c r="J174" s="680" t="s">
        <v>868</v>
      </c>
      <c r="K174" s="681"/>
      <c r="L174" s="681"/>
      <c r="M174" s="681"/>
      <c r="N174" s="682"/>
      <c r="O174" s="475"/>
    </row>
    <row r="175" spans="1:17" s="144" customFormat="1" ht="27">
      <c r="A175" s="471" t="s">
        <v>254</v>
      </c>
      <c r="B175" s="472" t="s">
        <v>59</v>
      </c>
      <c r="C175" s="473" t="s">
        <v>255</v>
      </c>
      <c r="D175" s="474" t="s">
        <v>256</v>
      </c>
      <c r="E175" s="8" t="s">
        <v>60</v>
      </c>
      <c r="F175" s="222" t="s">
        <v>431</v>
      </c>
      <c r="G175" s="218" t="s">
        <v>333</v>
      </c>
      <c r="H175" s="9" t="s">
        <v>331</v>
      </c>
      <c r="I175" s="450" t="s">
        <v>332</v>
      </c>
      <c r="J175" s="8" t="s">
        <v>60</v>
      </c>
      <c r="K175" s="222" t="s">
        <v>431</v>
      </c>
      <c r="L175" s="218" t="s">
        <v>333</v>
      </c>
      <c r="M175" s="9" t="s">
        <v>331</v>
      </c>
      <c r="N175" s="450" t="s">
        <v>332</v>
      </c>
      <c r="O175" s="145" t="s">
        <v>1684</v>
      </c>
    </row>
    <row r="176" spans="1:17" s="144" customFormat="1" ht="15" customHeight="1">
      <c r="A176" s="356" t="s">
        <v>264</v>
      </c>
      <c r="B176" s="162" t="s">
        <v>81</v>
      </c>
      <c r="C176" s="95" t="s">
        <v>62</v>
      </c>
      <c r="D176" s="146"/>
      <c r="E176" s="149" t="s">
        <v>62</v>
      </c>
      <c r="F176" s="150"/>
      <c r="G176" s="150"/>
      <c r="H176" s="150" t="s">
        <v>62</v>
      </c>
      <c r="I176" s="151"/>
      <c r="J176" s="149" t="s">
        <v>62</v>
      </c>
      <c r="K176" s="150" t="s">
        <v>62</v>
      </c>
      <c r="L176" s="150"/>
      <c r="M176" s="150"/>
      <c r="N176" s="151" t="s">
        <v>62</v>
      </c>
      <c r="O176" s="147"/>
    </row>
    <row r="177" spans="1:15" s="306" customFormat="1" ht="15" customHeight="1">
      <c r="A177" s="339" t="s">
        <v>523</v>
      </c>
      <c r="B177" s="347" t="s">
        <v>552</v>
      </c>
      <c r="C177" s="300" t="s">
        <v>12</v>
      </c>
      <c r="D177" s="325" t="s">
        <v>135</v>
      </c>
      <c r="E177" s="302">
        <f>VLOOKUP($A177,Sheet1!$A$10:$P$487,3,FALSE)</f>
        <v>0</v>
      </c>
      <c r="F177" s="303">
        <f>VLOOKUP($A177,Sheet1!$A$10:$P$487,4,FALSE)</f>
        <v>0.56000000000000005</v>
      </c>
      <c r="G177" s="303">
        <f>VLOOKUP($A177,Sheet1!$A$10:$P$487,5,FALSE)</f>
        <v>0</v>
      </c>
      <c r="H177" s="303">
        <f>VLOOKUP($A177,Sheet1!$A$10:$P$487,8,FALSE)</f>
        <v>0.63</v>
      </c>
      <c r="I177" s="304">
        <f t="shared" ref="I177:I192" si="42">G177+H177</f>
        <v>0.63</v>
      </c>
      <c r="J177" s="302">
        <f>VLOOKUP($A177,Sheet1!$A$10:$P$487,10,FALSE)</f>
        <v>0</v>
      </c>
      <c r="K177" s="303">
        <f>VLOOKUP($A177,Sheet1!$A$10:$P$487,11,FALSE)</f>
        <v>0.65</v>
      </c>
      <c r="L177" s="303">
        <f>VLOOKUP($A177,Sheet1!$A$10:$P$487,12,FALSE)</f>
        <v>0</v>
      </c>
      <c r="M177" s="303">
        <f>VLOOKUP($A177,Sheet1!$A$10:$P$487,15,FALSE)</f>
        <v>2.38</v>
      </c>
      <c r="N177" s="304">
        <f t="shared" ref="N177:N192" si="43">L177+M177</f>
        <v>2.38</v>
      </c>
      <c r="O177" s="305">
        <f t="shared" ref="O177:O192" si="44">((N177/I177)-1)*100</f>
        <v>277.77777777777777</v>
      </c>
    </row>
    <row r="178" spans="1:15" s="306" customFormat="1" ht="15" customHeight="1">
      <c r="A178" s="339" t="s">
        <v>411</v>
      </c>
      <c r="B178" s="347" t="s">
        <v>426</v>
      </c>
      <c r="C178" s="300" t="s">
        <v>12</v>
      </c>
      <c r="D178" s="325" t="s">
        <v>135</v>
      </c>
      <c r="E178" s="302">
        <f>VLOOKUP($A178,Sheet1!$A$10:$P$487,3,FALSE)</f>
        <v>0</v>
      </c>
      <c r="F178" s="303">
        <f>VLOOKUP($A178,Sheet1!$A$10:$P$487,4,FALSE)</f>
        <v>0.45</v>
      </c>
      <c r="G178" s="303">
        <f>VLOOKUP($A178,Sheet1!$A$10:$P$487,5,FALSE)</f>
        <v>1.28</v>
      </c>
      <c r="H178" s="303">
        <f>VLOOKUP($A178,Sheet1!$A$10:$P$487,8,FALSE)</f>
        <v>5.91</v>
      </c>
      <c r="I178" s="304">
        <f t="shared" si="42"/>
        <v>7.19</v>
      </c>
      <c r="J178" s="302">
        <f>VLOOKUP($A178,Sheet1!$A$10:$P$487,10,FALSE)</f>
        <v>0</v>
      </c>
      <c r="K178" s="303">
        <f>VLOOKUP($A178,Sheet1!$A$10:$P$487,11,FALSE)</f>
        <v>0.32</v>
      </c>
      <c r="L178" s="303">
        <f>VLOOKUP($A178,Sheet1!$A$10:$P$487,12,FALSE)</f>
        <v>0.28000000000000003</v>
      </c>
      <c r="M178" s="303">
        <f>VLOOKUP($A178,Sheet1!$A$10:$P$487,15,FALSE)</f>
        <v>4.95</v>
      </c>
      <c r="N178" s="304">
        <f t="shared" si="43"/>
        <v>5.23</v>
      </c>
      <c r="O178" s="305">
        <f t="shared" si="44"/>
        <v>-27.260083449235051</v>
      </c>
    </row>
    <row r="179" spans="1:15" s="306" customFormat="1" ht="15" customHeight="1">
      <c r="A179" s="341" t="s">
        <v>525</v>
      </c>
      <c r="B179" s="348" t="s">
        <v>554</v>
      </c>
      <c r="C179" s="300" t="s">
        <v>12</v>
      </c>
      <c r="D179" s="325" t="s">
        <v>135</v>
      </c>
      <c r="E179" s="302">
        <f>VLOOKUP($A179,Sheet1!$A$10:$P$487,3,FALSE)</f>
        <v>0</v>
      </c>
      <c r="F179" s="303">
        <f>VLOOKUP($A179,Sheet1!$A$10:$P$487,4,FALSE)</f>
        <v>0.13</v>
      </c>
      <c r="G179" s="303">
        <f>VLOOKUP($A179,Sheet1!$A$10:$P$487,5,FALSE)</f>
        <v>0</v>
      </c>
      <c r="H179" s="303">
        <f>VLOOKUP($A179,Sheet1!$A$10:$P$487,8,FALSE)</f>
        <v>2.34</v>
      </c>
      <c r="I179" s="304">
        <f t="shared" si="42"/>
        <v>2.34</v>
      </c>
      <c r="J179" s="302">
        <f>VLOOKUP($A179,Sheet1!$A$10:$P$487,10,FALSE)</f>
        <v>0</v>
      </c>
      <c r="K179" s="303">
        <f>VLOOKUP($A179,Sheet1!$A$10:$P$487,11,FALSE)</f>
        <v>0</v>
      </c>
      <c r="L179" s="303">
        <f>VLOOKUP($A179,Sheet1!$A$10:$P$487,12,FALSE)</f>
        <v>0</v>
      </c>
      <c r="M179" s="303">
        <f>VLOOKUP($A179,Sheet1!$A$10:$P$487,15,FALSE)</f>
        <v>5.48</v>
      </c>
      <c r="N179" s="304">
        <f t="shared" si="43"/>
        <v>5.48</v>
      </c>
      <c r="O179" s="305">
        <f t="shared" si="44"/>
        <v>134.18803418803421</v>
      </c>
    </row>
    <row r="180" spans="1:15" s="306" customFormat="1" ht="15" customHeight="1">
      <c r="A180" s="339" t="s">
        <v>595</v>
      </c>
      <c r="B180" s="347" t="s">
        <v>596</v>
      </c>
      <c r="C180" s="300" t="s">
        <v>12</v>
      </c>
      <c r="D180" s="325" t="s">
        <v>135</v>
      </c>
      <c r="E180" s="302">
        <f>VLOOKUP($A180,Sheet1!$A$10:$P$487,3,FALSE)</f>
        <v>0</v>
      </c>
      <c r="F180" s="303">
        <f>VLOOKUP($A180,Sheet1!$A$10:$P$487,4,FALSE)</f>
        <v>1.06</v>
      </c>
      <c r="G180" s="303">
        <f>VLOOKUP($A180,Sheet1!$A$10:$P$487,5,FALSE)</f>
        <v>0</v>
      </c>
      <c r="H180" s="303">
        <f>VLOOKUP($A180,Sheet1!$A$10:$P$487,8,FALSE)</f>
        <v>1.68</v>
      </c>
      <c r="I180" s="304">
        <f t="shared" si="42"/>
        <v>1.68</v>
      </c>
      <c r="J180" s="302">
        <f>VLOOKUP($A180,Sheet1!$A$10:$P$487,10,FALSE)</f>
        <v>0</v>
      </c>
      <c r="K180" s="303">
        <f>VLOOKUP($A180,Sheet1!$A$10:$P$487,11,FALSE)</f>
        <v>1.21</v>
      </c>
      <c r="L180" s="303">
        <f>VLOOKUP($A180,Sheet1!$A$10:$P$487,12,FALSE)</f>
        <v>0</v>
      </c>
      <c r="M180" s="303">
        <f>VLOOKUP($A180,Sheet1!$A$10:$P$487,15,FALSE)</f>
        <v>4.1500000000000004</v>
      </c>
      <c r="N180" s="304">
        <f t="shared" si="43"/>
        <v>4.1500000000000004</v>
      </c>
      <c r="O180" s="305">
        <f t="shared" si="44"/>
        <v>147.02380952380955</v>
      </c>
    </row>
    <row r="181" spans="1:15" s="306" customFormat="1" ht="15" customHeight="1">
      <c r="A181" s="339" t="s">
        <v>699</v>
      </c>
      <c r="B181" s="347" t="s">
        <v>700</v>
      </c>
      <c r="C181" s="300" t="s">
        <v>12</v>
      </c>
      <c r="D181" s="325" t="s">
        <v>135</v>
      </c>
      <c r="E181" s="302">
        <f>VLOOKUP($A181,Sheet1!$A$10:$P$487,3,FALSE)</f>
        <v>0</v>
      </c>
      <c r="F181" s="303">
        <f>VLOOKUP($A181,Sheet1!$A$10:$P$487,4,FALSE)</f>
        <v>0</v>
      </c>
      <c r="G181" s="303">
        <f>VLOOKUP($A181,Sheet1!$A$10:$P$487,5,FALSE)</f>
        <v>0</v>
      </c>
      <c r="H181" s="303">
        <f>VLOOKUP($A181,Sheet1!$A$10:$P$487,8,FALSE)</f>
        <v>5.71</v>
      </c>
      <c r="I181" s="304">
        <f t="shared" si="42"/>
        <v>5.71</v>
      </c>
      <c r="J181" s="302">
        <f>VLOOKUP($A181,Sheet1!$A$10:$P$487,10,FALSE)</f>
        <v>0</v>
      </c>
      <c r="K181" s="303">
        <f>VLOOKUP($A181,Sheet1!$A$10:$P$487,11,FALSE)</f>
        <v>0</v>
      </c>
      <c r="L181" s="303">
        <f>VLOOKUP($A181,Sheet1!$A$10:$P$487,12,FALSE)</f>
        <v>0</v>
      </c>
      <c r="M181" s="303">
        <f>VLOOKUP($A181,Sheet1!$A$10:$P$487,15,FALSE)</f>
        <v>8.16</v>
      </c>
      <c r="N181" s="304">
        <f t="shared" si="43"/>
        <v>8.16</v>
      </c>
      <c r="O181" s="305">
        <f t="shared" si="44"/>
        <v>42.907180385288981</v>
      </c>
    </row>
    <row r="182" spans="1:15" s="306" customFormat="1" ht="15" customHeight="1">
      <c r="A182" s="339" t="s">
        <v>412</v>
      </c>
      <c r="B182" s="347" t="s">
        <v>555</v>
      </c>
      <c r="C182" s="300" t="s">
        <v>12</v>
      </c>
      <c r="D182" s="325" t="s">
        <v>135</v>
      </c>
      <c r="E182" s="302">
        <f>VLOOKUP($A182,Sheet1!$A$10:$P$487,3,FALSE)</f>
        <v>0</v>
      </c>
      <c r="F182" s="303">
        <f>VLOOKUP($A182,Sheet1!$A$10:$P$487,4,FALSE)</f>
        <v>1.1299999999999999</v>
      </c>
      <c r="G182" s="303">
        <f>VLOOKUP($A182,Sheet1!$A$10:$P$487,5,FALSE)</f>
        <v>0.34</v>
      </c>
      <c r="H182" s="303">
        <f>VLOOKUP($A182,Sheet1!$A$10:$P$487,8,FALSE)</f>
        <v>9.94</v>
      </c>
      <c r="I182" s="304">
        <f t="shared" si="42"/>
        <v>10.28</v>
      </c>
      <c r="J182" s="302">
        <f>VLOOKUP($A182,Sheet1!$A$10:$P$487,10,FALSE)</f>
        <v>0</v>
      </c>
      <c r="K182" s="303">
        <f>VLOOKUP($A182,Sheet1!$A$10:$P$487,11,FALSE)</f>
        <v>1.67</v>
      </c>
      <c r="L182" s="303">
        <f>VLOOKUP($A182,Sheet1!$A$10:$P$487,12,FALSE)</f>
        <v>0.12</v>
      </c>
      <c r="M182" s="303">
        <f>VLOOKUP($A182,Sheet1!$A$10:$P$487,15,FALSE)</f>
        <v>9.39</v>
      </c>
      <c r="N182" s="304">
        <f t="shared" si="43"/>
        <v>9.51</v>
      </c>
      <c r="O182" s="305">
        <f t="shared" si="44"/>
        <v>-7.4902723735408516</v>
      </c>
    </row>
    <row r="183" spans="1:15" s="306" customFormat="1" ht="15" customHeight="1">
      <c r="A183" s="339" t="s">
        <v>413</v>
      </c>
      <c r="B183" s="347" t="s">
        <v>556</v>
      </c>
      <c r="C183" s="300" t="s">
        <v>12</v>
      </c>
      <c r="D183" s="325" t="s">
        <v>135</v>
      </c>
      <c r="E183" s="302">
        <f>VLOOKUP($A183,Sheet1!$A$10:$P$487,3,FALSE)</f>
        <v>0.01</v>
      </c>
      <c r="F183" s="303">
        <f>VLOOKUP($A183,Sheet1!$A$10:$P$487,4,FALSE)</f>
        <v>0.69</v>
      </c>
      <c r="G183" s="303">
        <f>VLOOKUP($A183,Sheet1!$A$10:$P$487,5,FALSE)</f>
        <v>0</v>
      </c>
      <c r="H183" s="303">
        <f>VLOOKUP($A183,Sheet1!$A$10:$P$487,8,FALSE)</f>
        <v>21.61</v>
      </c>
      <c r="I183" s="304">
        <f t="shared" si="42"/>
        <v>21.61</v>
      </c>
      <c r="J183" s="302">
        <f>VLOOKUP($A183,Sheet1!$A$10:$P$487,10,FALSE)</f>
        <v>0</v>
      </c>
      <c r="K183" s="303">
        <f>VLOOKUP($A183,Sheet1!$A$10:$P$487,11,FALSE)</f>
        <v>0.9</v>
      </c>
      <c r="L183" s="303">
        <f>VLOOKUP($A183,Sheet1!$A$10:$P$487,12,FALSE)</f>
        <v>0</v>
      </c>
      <c r="M183" s="303">
        <f>VLOOKUP($A183,Sheet1!$A$10:$P$487,15,FALSE)</f>
        <v>22.15</v>
      </c>
      <c r="N183" s="304">
        <f t="shared" si="43"/>
        <v>22.15</v>
      </c>
      <c r="O183" s="305">
        <f t="shared" si="44"/>
        <v>2.4988431281813828</v>
      </c>
    </row>
    <row r="184" spans="1:15" s="306" customFormat="1" ht="15" customHeight="1">
      <c r="A184" s="339" t="s">
        <v>171</v>
      </c>
      <c r="B184" s="347" t="s">
        <v>170</v>
      </c>
      <c r="C184" s="300" t="s">
        <v>12</v>
      </c>
      <c r="D184" s="325" t="s">
        <v>135</v>
      </c>
      <c r="E184" s="302">
        <f>VLOOKUP($A184,Sheet1!$A$10:$P$487,3,FALSE)</f>
        <v>0</v>
      </c>
      <c r="F184" s="303">
        <f>VLOOKUP($A184,Sheet1!$A$10:$P$487,4,FALSE)</f>
        <v>1.9</v>
      </c>
      <c r="G184" s="303">
        <f>VLOOKUP($A184,Sheet1!$A$10:$P$487,5,FALSE)</f>
        <v>0</v>
      </c>
      <c r="H184" s="303">
        <f>VLOOKUP($A184,Sheet1!$A$10:$P$487,8,FALSE)</f>
        <v>13.32</v>
      </c>
      <c r="I184" s="304">
        <f t="shared" si="42"/>
        <v>13.32</v>
      </c>
      <c r="J184" s="302">
        <f>VLOOKUP($A184,Sheet1!$A$10:$P$487,10,FALSE)</f>
        <v>0.01</v>
      </c>
      <c r="K184" s="303">
        <f>VLOOKUP($A184,Sheet1!$A$10:$P$487,11,FALSE)</f>
        <v>2.2200000000000002</v>
      </c>
      <c r="L184" s="303">
        <f>VLOOKUP($A184,Sheet1!$A$10:$P$487,12,FALSE)</f>
        <v>0</v>
      </c>
      <c r="M184" s="303">
        <f>VLOOKUP($A184,Sheet1!$A$10:$P$487,15,FALSE)</f>
        <v>17.61</v>
      </c>
      <c r="N184" s="304">
        <f t="shared" si="43"/>
        <v>17.61</v>
      </c>
      <c r="O184" s="305">
        <f t="shared" si="44"/>
        <v>32.207207207207198</v>
      </c>
    </row>
    <row r="185" spans="1:15" s="306" customFormat="1" ht="15" customHeight="1">
      <c r="A185" s="339" t="s">
        <v>527</v>
      </c>
      <c r="B185" s="347" t="s">
        <v>557</v>
      </c>
      <c r="C185" s="300" t="s">
        <v>12</v>
      </c>
      <c r="D185" s="325" t="s">
        <v>135</v>
      </c>
      <c r="E185" s="302">
        <f>VLOOKUP($A185,Sheet1!$A$10:$P$487,3,FALSE)</f>
        <v>0</v>
      </c>
      <c r="F185" s="303">
        <f>VLOOKUP($A185,Sheet1!$A$10:$P$487,4,FALSE)</f>
        <v>0.42</v>
      </c>
      <c r="G185" s="303">
        <f>VLOOKUP($A185,Sheet1!$A$10:$P$487,5,FALSE)</f>
        <v>0.38</v>
      </c>
      <c r="H185" s="303">
        <f>VLOOKUP($A185,Sheet1!$A$10:$P$487,8,FALSE)</f>
        <v>5.66</v>
      </c>
      <c r="I185" s="304">
        <f t="shared" si="42"/>
        <v>6.04</v>
      </c>
      <c r="J185" s="302">
        <f>VLOOKUP($A185,Sheet1!$A$10:$P$487,10,FALSE)</f>
        <v>0</v>
      </c>
      <c r="K185" s="303">
        <f>VLOOKUP($A185,Sheet1!$A$10:$P$487,11,FALSE)</f>
        <v>1.43</v>
      </c>
      <c r="L185" s="303">
        <f>VLOOKUP($A185,Sheet1!$A$10:$P$487,12,FALSE)</f>
        <v>0.7</v>
      </c>
      <c r="M185" s="303">
        <f>VLOOKUP($A185,Sheet1!$A$10:$P$487,15,FALSE)</f>
        <v>8.2100000000000009</v>
      </c>
      <c r="N185" s="304">
        <f t="shared" si="43"/>
        <v>8.91</v>
      </c>
      <c r="O185" s="305">
        <f t="shared" si="44"/>
        <v>47.516556291390735</v>
      </c>
    </row>
    <row r="186" spans="1:15" s="306" customFormat="1" ht="15" customHeight="1">
      <c r="A186" s="339" t="s">
        <v>381</v>
      </c>
      <c r="B186" s="347" t="s">
        <v>405</v>
      </c>
      <c r="C186" s="300" t="s">
        <v>12</v>
      </c>
      <c r="D186" s="325" t="s">
        <v>135</v>
      </c>
      <c r="E186" s="302">
        <f>VLOOKUP($A186,Sheet1!$A$10:$P$487,3,FALSE)</f>
        <v>0</v>
      </c>
      <c r="F186" s="303">
        <f>VLOOKUP($A186,Sheet1!$A$10:$P$487,4,FALSE)</f>
        <v>0</v>
      </c>
      <c r="G186" s="303">
        <f>VLOOKUP($A186,Sheet1!$A$10:$P$487,5,FALSE)</f>
        <v>0</v>
      </c>
      <c r="H186" s="303">
        <f>VLOOKUP($A186,Sheet1!$A$10:$P$487,8,FALSE)</f>
        <v>0.9</v>
      </c>
      <c r="I186" s="304">
        <f t="shared" si="42"/>
        <v>0.9</v>
      </c>
      <c r="J186" s="302">
        <f>VLOOKUP($A186,Sheet1!$A$10:$P$487,10,FALSE)</f>
        <v>0</v>
      </c>
      <c r="K186" s="303">
        <f>VLOOKUP($A186,Sheet1!$A$10:$P$487,11,FALSE)</f>
        <v>0.15</v>
      </c>
      <c r="L186" s="303">
        <f>VLOOKUP($A186,Sheet1!$A$10:$P$487,12,FALSE)</f>
        <v>0</v>
      </c>
      <c r="M186" s="303">
        <f>VLOOKUP($A186,Sheet1!$A$10:$P$487,15,FALSE)</f>
        <v>0.78</v>
      </c>
      <c r="N186" s="304">
        <f t="shared" si="43"/>
        <v>0.78</v>
      </c>
      <c r="O186" s="305">
        <f t="shared" si="44"/>
        <v>-13.33333333333333</v>
      </c>
    </row>
    <row r="187" spans="1:15" s="306" customFormat="1" ht="15" customHeight="1">
      <c r="A187" s="339" t="s">
        <v>701</v>
      </c>
      <c r="B187" s="347" t="s">
        <v>702</v>
      </c>
      <c r="C187" s="300" t="s">
        <v>12</v>
      </c>
      <c r="D187" s="325" t="s">
        <v>135</v>
      </c>
      <c r="E187" s="302">
        <f>VLOOKUP($A187,Sheet1!$A$10:$P$487,3,FALSE)</f>
        <v>0</v>
      </c>
      <c r="F187" s="303">
        <f>VLOOKUP($A187,Sheet1!$A$10:$P$487,4,FALSE)</f>
        <v>0.18</v>
      </c>
      <c r="G187" s="303">
        <f>VLOOKUP($A187,Sheet1!$A$10:$P$487,5,FALSE)</f>
        <v>0</v>
      </c>
      <c r="H187" s="303">
        <f>VLOOKUP($A187,Sheet1!$A$10:$P$487,8,FALSE)</f>
        <v>1.24</v>
      </c>
      <c r="I187" s="304">
        <f t="shared" si="42"/>
        <v>1.24</v>
      </c>
      <c r="J187" s="302">
        <f>VLOOKUP($A187,Sheet1!$A$10:$P$487,10,FALSE)</f>
        <v>0</v>
      </c>
      <c r="K187" s="303">
        <f>VLOOKUP($A187,Sheet1!$A$10:$P$487,11,FALSE)</f>
        <v>0.14000000000000001</v>
      </c>
      <c r="L187" s="303">
        <f>VLOOKUP($A187,Sheet1!$A$10:$P$487,12,FALSE)</f>
        <v>0</v>
      </c>
      <c r="M187" s="303">
        <f>VLOOKUP($A187,Sheet1!$A$10:$P$487,15,FALSE)</f>
        <v>3.96</v>
      </c>
      <c r="N187" s="304">
        <f t="shared" si="43"/>
        <v>3.96</v>
      </c>
      <c r="O187" s="305">
        <f t="shared" si="44"/>
        <v>219.35483870967741</v>
      </c>
    </row>
    <row r="188" spans="1:15" s="306" customFormat="1" ht="15" customHeight="1">
      <c r="A188" s="339" t="s">
        <v>42</v>
      </c>
      <c r="B188" s="347" t="s">
        <v>169</v>
      </c>
      <c r="C188" s="300" t="s">
        <v>12</v>
      </c>
      <c r="D188" s="325" t="s">
        <v>135</v>
      </c>
      <c r="E188" s="302">
        <f>VLOOKUP($A188,Sheet1!$A$10:$P$487,3,FALSE)</f>
        <v>0</v>
      </c>
      <c r="F188" s="303">
        <f>VLOOKUP($A188,Sheet1!$A$10:$P$487,4,FALSE)</f>
        <v>0.04</v>
      </c>
      <c r="G188" s="303">
        <f>VLOOKUP($A188,Sheet1!$A$10:$P$487,5,FALSE)</f>
        <v>0.28000000000000003</v>
      </c>
      <c r="H188" s="303">
        <f>VLOOKUP($A188,Sheet1!$A$10:$P$487,8,FALSE)</f>
        <v>9.66</v>
      </c>
      <c r="I188" s="304">
        <f t="shared" si="42"/>
        <v>9.94</v>
      </c>
      <c r="J188" s="302">
        <f>VLOOKUP($A188,Sheet1!$A$10:$P$487,10,FALSE)</f>
        <v>0</v>
      </c>
      <c r="K188" s="303">
        <f>VLOOKUP($A188,Sheet1!$A$10:$P$487,11,FALSE)</f>
        <v>0</v>
      </c>
      <c r="L188" s="303">
        <f>VLOOKUP($A188,Sheet1!$A$10:$P$487,12,FALSE)</f>
        <v>0</v>
      </c>
      <c r="M188" s="303">
        <f>VLOOKUP($A188,Sheet1!$A$10:$P$487,15,FALSE)</f>
        <v>7.34</v>
      </c>
      <c r="N188" s="304">
        <f t="shared" si="43"/>
        <v>7.34</v>
      </c>
      <c r="O188" s="305">
        <f t="shared" si="44"/>
        <v>-26.156941649899391</v>
      </c>
    </row>
    <row r="189" spans="1:15" s="306" customFormat="1" ht="15" customHeight="1">
      <c r="A189" s="339" t="s">
        <v>382</v>
      </c>
      <c r="B189" s="347" t="s">
        <v>558</v>
      </c>
      <c r="C189" s="300" t="s">
        <v>12</v>
      </c>
      <c r="D189" s="325" t="s">
        <v>135</v>
      </c>
      <c r="E189" s="302">
        <f>VLOOKUP($A189,Sheet1!$A$10:$P$487,3,FALSE)</f>
        <v>0.01</v>
      </c>
      <c r="F189" s="303">
        <f>VLOOKUP($A189,Sheet1!$A$10:$P$487,4,FALSE)</f>
        <v>0.79</v>
      </c>
      <c r="G189" s="303">
        <f>VLOOKUP($A189,Sheet1!$A$10:$P$487,5,FALSE)</f>
        <v>0.36</v>
      </c>
      <c r="H189" s="303">
        <f>VLOOKUP($A189,Sheet1!$A$10:$P$487,8,FALSE)</f>
        <v>6.66</v>
      </c>
      <c r="I189" s="304">
        <f t="shared" si="42"/>
        <v>7.0200000000000005</v>
      </c>
      <c r="J189" s="302">
        <f>VLOOKUP($A189,Sheet1!$A$10:$P$487,10,FALSE)</f>
        <v>0.01</v>
      </c>
      <c r="K189" s="303">
        <f>VLOOKUP($A189,Sheet1!$A$10:$P$487,11,FALSE)</f>
        <v>1.2</v>
      </c>
      <c r="L189" s="303">
        <f>VLOOKUP($A189,Sheet1!$A$10:$P$487,12,FALSE)</f>
        <v>0.62</v>
      </c>
      <c r="M189" s="303">
        <f>VLOOKUP($A189,Sheet1!$A$10:$P$487,15,FALSE)</f>
        <v>10.24</v>
      </c>
      <c r="N189" s="304">
        <f t="shared" si="43"/>
        <v>10.86</v>
      </c>
      <c r="O189" s="305">
        <f t="shared" si="44"/>
        <v>54.700854700854684</v>
      </c>
    </row>
    <row r="190" spans="1:15" s="306" customFormat="1" ht="15" customHeight="1">
      <c r="A190" s="339" t="s">
        <v>353</v>
      </c>
      <c r="B190" s="347" t="s">
        <v>559</v>
      </c>
      <c r="C190" s="300" t="s">
        <v>12</v>
      </c>
      <c r="D190" s="325" t="s">
        <v>135</v>
      </c>
      <c r="E190" s="302">
        <f>VLOOKUP($A190,Sheet1!$A$10:$P$487,3,FALSE)</f>
        <v>0.01</v>
      </c>
      <c r="F190" s="303">
        <f>VLOOKUP($A190,Sheet1!$A$10:$P$487,4,FALSE)</f>
        <v>0.89</v>
      </c>
      <c r="G190" s="303">
        <f>VLOOKUP($A190,Sheet1!$A$10:$P$487,5,FALSE)</f>
        <v>0</v>
      </c>
      <c r="H190" s="303">
        <f>VLOOKUP($A190,Sheet1!$A$10:$P$487,8,FALSE)</f>
        <v>2.2000000000000002</v>
      </c>
      <c r="I190" s="304">
        <f t="shared" si="42"/>
        <v>2.2000000000000002</v>
      </c>
      <c r="J190" s="302">
        <f>VLOOKUP($A190,Sheet1!$A$10:$P$487,10,FALSE)</f>
        <v>0</v>
      </c>
      <c r="K190" s="303">
        <f>VLOOKUP($A190,Sheet1!$A$10:$P$487,11,FALSE)</f>
        <v>0.17</v>
      </c>
      <c r="L190" s="303">
        <f>VLOOKUP($A190,Sheet1!$A$10:$P$487,12,FALSE)</f>
        <v>0</v>
      </c>
      <c r="M190" s="303">
        <f>VLOOKUP($A190,Sheet1!$A$10:$P$487,15,FALSE)</f>
        <v>2.38</v>
      </c>
      <c r="N190" s="304">
        <f t="shared" si="43"/>
        <v>2.38</v>
      </c>
      <c r="O190" s="305">
        <f t="shared" si="44"/>
        <v>8.1818181818181799</v>
      </c>
    </row>
    <row r="191" spans="1:15" s="306" customFormat="1" ht="15" customHeight="1">
      <c r="A191" s="341" t="s">
        <v>703</v>
      </c>
      <c r="B191" s="348" t="s">
        <v>704</v>
      </c>
      <c r="C191" s="300" t="s">
        <v>12</v>
      </c>
      <c r="D191" s="325" t="s">
        <v>135</v>
      </c>
      <c r="E191" s="302">
        <f>VLOOKUP($A191,Sheet1!$A$10:$P$487,3,FALSE)</f>
        <v>0.01</v>
      </c>
      <c r="F191" s="303">
        <f>VLOOKUP($A191,Sheet1!$A$10:$P$487,4,FALSE)</f>
        <v>0</v>
      </c>
      <c r="G191" s="303">
        <f>VLOOKUP($A191,Sheet1!$A$10:$P$487,5,FALSE)</f>
        <v>0</v>
      </c>
      <c r="H191" s="303">
        <f>VLOOKUP($A191,Sheet1!$A$10:$P$487,8,FALSE)</f>
        <v>7.0000000000000007E-2</v>
      </c>
      <c r="I191" s="304">
        <f t="shared" si="42"/>
        <v>7.0000000000000007E-2</v>
      </c>
      <c r="J191" s="302">
        <f>VLOOKUP($A191,Sheet1!$A$10:$P$487,10,FALSE)</f>
        <v>0</v>
      </c>
      <c r="K191" s="303">
        <f>VLOOKUP($A191,Sheet1!$A$10:$P$487,11,FALSE)</f>
        <v>0.26</v>
      </c>
      <c r="L191" s="303">
        <f>VLOOKUP($A191,Sheet1!$A$10:$P$487,12,FALSE)</f>
        <v>0</v>
      </c>
      <c r="M191" s="303">
        <f>VLOOKUP($A191,Sheet1!$A$10:$P$487,15,FALSE)</f>
        <v>0.24</v>
      </c>
      <c r="N191" s="304">
        <f t="shared" si="43"/>
        <v>0.24</v>
      </c>
      <c r="O191" s="305">
        <f t="shared" si="44"/>
        <v>242.8571428571428</v>
      </c>
    </row>
    <row r="192" spans="1:15" s="306" customFormat="1" ht="15" customHeight="1">
      <c r="A192" s="341" t="s">
        <v>1431</v>
      </c>
      <c r="B192" s="348" t="s">
        <v>1432</v>
      </c>
      <c r="C192" s="300" t="s">
        <v>12</v>
      </c>
      <c r="D192" s="325" t="s">
        <v>135</v>
      </c>
      <c r="E192" s="302">
        <f>VLOOKUP($A192,Sheet1!$A$10:$P$487,3,FALSE)</f>
        <v>0</v>
      </c>
      <c r="F192" s="303">
        <f>VLOOKUP($A192,Sheet1!$A$10:$P$487,4,FALSE)</f>
        <v>0</v>
      </c>
      <c r="G192" s="303">
        <f>VLOOKUP($A192,Sheet1!$A$10:$P$487,5,FALSE)</f>
        <v>0</v>
      </c>
      <c r="H192" s="303">
        <f>VLOOKUP($A192,Sheet1!$A$10:$P$487,8,FALSE)</f>
        <v>0</v>
      </c>
      <c r="I192" s="304">
        <f t="shared" si="42"/>
        <v>0</v>
      </c>
      <c r="J192" s="302">
        <f>VLOOKUP($A192,Sheet1!$A$10:$P$487,10,FALSE)</f>
        <v>0</v>
      </c>
      <c r="K192" s="303">
        <f>VLOOKUP($A192,Sheet1!$A$10:$P$487,11,FALSE)</f>
        <v>0</v>
      </c>
      <c r="L192" s="303">
        <f>VLOOKUP($A192,Sheet1!$A$10:$P$487,12,FALSE)</f>
        <v>0</v>
      </c>
      <c r="M192" s="303">
        <f>VLOOKUP($A192,Sheet1!$A$10:$P$487,15,FALSE)</f>
        <v>0.09</v>
      </c>
      <c r="N192" s="304">
        <f t="shared" si="43"/>
        <v>0.09</v>
      </c>
      <c r="O192" s="152" t="e">
        <f t="shared" si="44"/>
        <v>#DIV/0!</v>
      </c>
    </row>
    <row r="193" spans="1:16" s="98" customFormat="1" ht="15" customHeight="1">
      <c r="A193" s="183"/>
      <c r="B193" s="359"/>
      <c r="C193" s="184"/>
      <c r="D193" s="185"/>
      <c r="E193" s="156"/>
      <c r="F193" s="238"/>
      <c r="G193" s="238"/>
      <c r="H193" s="238"/>
      <c r="I193" s="239"/>
      <c r="J193" s="156"/>
      <c r="K193" s="238"/>
      <c r="L193" s="238"/>
      <c r="M193" s="238"/>
      <c r="N193" s="239"/>
      <c r="O193" s="152"/>
    </row>
    <row r="194" spans="1:16" s="128" customFormat="1" ht="15" customHeight="1">
      <c r="A194" s="539" t="s">
        <v>279</v>
      </c>
      <c r="B194" s="540"/>
      <c r="C194" s="95"/>
      <c r="D194" s="146"/>
      <c r="E194" s="158">
        <f>SUM(E176:E193)</f>
        <v>0.04</v>
      </c>
      <c r="F194" s="265">
        <f t="shared" ref="F194:N194" si="45">SUM(F176:F193)</f>
        <v>8.24</v>
      </c>
      <c r="G194" s="265">
        <f t="shared" si="45"/>
        <v>2.64</v>
      </c>
      <c r="H194" s="265">
        <f t="shared" si="45"/>
        <v>87.529999999999987</v>
      </c>
      <c r="I194" s="266">
        <f t="shared" si="45"/>
        <v>90.169999999999987</v>
      </c>
      <c r="J194" s="158">
        <f t="shared" si="45"/>
        <v>0.02</v>
      </c>
      <c r="K194" s="265">
        <f t="shared" si="45"/>
        <v>10.32</v>
      </c>
      <c r="L194" s="265">
        <f t="shared" si="45"/>
        <v>1.7200000000000002</v>
      </c>
      <c r="M194" s="265">
        <f t="shared" si="45"/>
        <v>107.51</v>
      </c>
      <c r="N194" s="266">
        <f t="shared" si="45"/>
        <v>109.22999999999999</v>
      </c>
      <c r="O194" s="261">
        <f t="shared" ref="O194" si="46">((N194/I194)-1)*100</f>
        <v>21.137850726405681</v>
      </c>
    </row>
    <row r="195" spans="1:16" s="98" customFormat="1" ht="15" customHeight="1">
      <c r="A195" s="479"/>
      <c r="B195" s="428"/>
      <c r="C195" s="429"/>
      <c r="D195" s="104"/>
      <c r="E195" s="431"/>
      <c r="F195" s="431"/>
      <c r="G195" s="431"/>
      <c r="H195" s="431"/>
      <c r="I195" s="431"/>
      <c r="J195" s="431"/>
      <c r="K195" s="431"/>
      <c r="L195" s="431"/>
      <c r="M195" s="431"/>
      <c r="N195" s="431"/>
      <c r="O195" s="478"/>
      <c r="P195" s="157"/>
    </row>
    <row r="196" spans="1:16" s="144" customFormat="1" ht="15" customHeight="1">
      <c r="A196" s="471"/>
      <c r="B196" s="472"/>
      <c r="C196" s="473"/>
      <c r="D196" s="474"/>
      <c r="E196" s="680" t="s">
        <v>635</v>
      </c>
      <c r="F196" s="681"/>
      <c r="G196" s="681"/>
      <c r="H196" s="681"/>
      <c r="I196" s="682"/>
      <c r="J196" s="680" t="s">
        <v>868</v>
      </c>
      <c r="K196" s="681"/>
      <c r="L196" s="681"/>
      <c r="M196" s="681"/>
      <c r="N196" s="682"/>
      <c r="O196" s="475"/>
    </row>
    <row r="197" spans="1:16" s="144" customFormat="1" ht="27">
      <c r="A197" s="471" t="s">
        <v>254</v>
      </c>
      <c r="B197" s="472" t="s">
        <v>59</v>
      </c>
      <c r="C197" s="473" t="s">
        <v>255</v>
      </c>
      <c r="D197" s="474" t="s">
        <v>256</v>
      </c>
      <c r="E197" s="8" t="s">
        <v>60</v>
      </c>
      <c r="F197" s="222" t="s">
        <v>431</v>
      </c>
      <c r="G197" s="218" t="s">
        <v>333</v>
      </c>
      <c r="H197" s="9" t="s">
        <v>331</v>
      </c>
      <c r="I197" s="450" t="s">
        <v>332</v>
      </c>
      <c r="J197" s="8" t="s">
        <v>60</v>
      </c>
      <c r="K197" s="222" t="s">
        <v>431</v>
      </c>
      <c r="L197" s="218" t="s">
        <v>333</v>
      </c>
      <c r="M197" s="9" t="s">
        <v>331</v>
      </c>
      <c r="N197" s="450" t="s">
        <v>332</v>
      </c>
      <c r="O197" s="145" t="s">
        <v>1684</v>
      </c>
    </row>
    <row r="198" spans="1:16" s="144" customFormat="1" ht="15" customHeight="1">
      <c r="A198" s="357" t="s">
        <v>266</v>
      </c>
      <c r="B198" s="165" t="s">
        <v>267</v>
      </c>
      <c r="C198" s="95" t="s">
        <v>62</v>
      </c>
      <c r="D198" s="146"/>
      <c r="E198" s="149" t="s">
        <v>62</v>
      </c>
      <c r="F198" s="150"/>
      <c r="G198" s="150"/>
      <c r="H198" s="150" t="s">
        <v>62</v>
      </c>
      <c r="I198" s="151"/>
      <c r="J198" s="149" t="s">
        <v>62</v>
      </c>
      <c r="K198" s="150" t="s">
        <v>62</v>
      </c>
      <c r="L198" s="150"/>
      <c r="M198" s="150"/>
      <c r="N198" s="151" t="s">
        <v>62</v>
      </c>
      <c r="O198" s="147"/>
    </row>
    <row r="199" spans="1:16" s="306" customFormat="1" ht="15" customHeight="1">
      <c r="A199" s="339" t="s">
        <v>36</v>
      </c>
      <c r="B199" s="347" t="s">
        <v>172</v>
      </c>
      <c r="C199" s="300" t="s">
        <v>12</v>
      </c>
      <c r="D199" s="325" t="s">
        <v>140</v>
      </c>
      <c r="E199" s="302">
        <f>VLOOKUP($A199,Sheet1!$A$10:$P$487,3,FALSE)</f>
        <v>0</v>
      </c>
      <c r="F199" s="303">
        <f>VLOOKUP($A199,Sheet1!$A$10:$P$487,4,FALSE)</f>
        <v>0.24</v>
      </c>
      <c r="G199" s="303">
        <f>VLOOKUP($A199,Sheet1!$A$10:$P$487,5,FALSE)</f>
        <v>0</v>
      </c>
      <c r="H199" s="303">
        <f>VLOOKUP($A199,Sheet1!$A$10:$P$487,8,FALSE)</f>
        <v>5.99</v>
      </c>
      <c r="I199" s="304">
        <f t="shared" ref="I199:I219" si="47">G199+H199</f>
        <v>5.99</v>
      </c>
      <c r="J199" s="302">
        <f>VLOOKUP($A199,Sheet1!$A$10:$P$487,10,FALSE)</f>
        <v>0</v>
      </c>
      <c r="K199" s="303">
        <f>VLOOKUP($A199,Sheet1!$A$10:$P$487,11,FALSE)</f>
        <v>0.14000000000000001</v>
      </c>
      <c r="L199" s="303">
        <f>VLOOKUP($A199,Sheet1!$A$10:$P$487,12,FALSE)</f>
        <v>0</v>
      </c>
      <c r="M199" s="303">
        <f>VLOOKUP($A199,Sheet1!$A$10:$P$487,15,FALSE)</f>
        <v>8.34</v>
      </c>
      <c r="N199" s="304">
        <f t="shared" ref="N199:N219" si="48">L199+M199</f>
        <v>8.34</v>
      </c>
      <c r="O199" s="305">
        <f t="shared" ref="O199:O219" si="49">((N199/I199)-1)*100</f>
        <v>39.232053422370619</v>
      </c>
    </row>
    <row r="200" spans="1:16" s="306" customFormat="1" ht="15" customHeight="1">
      <c r="A200" s="340" t="s">
        <v>528</v>
      </c>
      <c r="B200" s="347" t="s">
        <v>564</v>
      </c>
      <c r="C200" s="300" t="s">
        <v>12</v>
      </c>
      <c r="D200" s="325" t="s">
        <v>140</v>
      </c>
      <c r="E200" s="302">
        <f>VLOOKUP($A200,Sheet1!$A$10:$P$487,3,FALSE)</f>
        <v>0.02</v>
      </c>
      <c r="F200" s="303">
        <f>VLOOKUP($A200,Sheet1!$A$10:$P$487,4,FALSE)</f>
        <v>0.33</v>
      </c>
      <c r="G200" s="303">
        <f>VLOOKUP($A200,Sheet1!$A$10:$P$487,5,FALSE)</f>
        <v>0</v>
      </c>
      <c r="H200" s="303">
        <f>VLOOKUP($A200,Sheet1!$A$10:$P$487,8,FALSE)</f>
        <v>0.98</v>
      </c>
      <c r="I200" s="304">
        <f t="shared" si="47"/>
        <v>0.98</v>
      </c>
      <c r="J200" s="302">
        <f>VLOOKUP($A200,Sheet1!$A$10:$P$487,10,FALSE)</f>
        <v>0</v>
      </c>
      <c r="K200" s="303">
        <f>VLOOKUP($A200,Sheet1!$A$10:$P$487,11,FALSE)</f>
        <v>0.76</v>
      </c>
      <c r="L200" s="303">
        <f>VLOOKUP($A200,Sheet1!$A$10:$P$487,12,FALSE)</f>
        <v>0</v>
      </c>
      <c r="M200" s="303">
        <f>VLOOKUP($A200,Sheet1!$A$10:$P$487,15,FALSE)</f>
        <v>2.0499999999999998</v>
      </c>
      <c r="N200" s="304">
        <f t="shared" si="48"/>
        <v>2.0499999999999998</v>
      </c>
      <c r="O200" s="305">
        <f t="shared" si="49"/>
        <v>109.18367346938776</v>
      </c>
    </row>
    <row r="201" spans="1:16" s="306" customFormat="1" ht="15" customHeight="1">
      <c r="A201" s="340" t="s">
        <v>356</v>
      </c>
      <c r="B201" s="347" t="s">
        <v>560</v>
      </c>
      <c r="C201" s="300" t="s">
        <v>12</v>
      </c>
      <c r="D201" s="325" t="s">
        <v>137</v>
      </c>
      <c r="E201" s="302">
        <f>VLOOKUP($A201,Sheet1!$A$10:$P$487,3,FALSE)</f>
        <v>0</v>
      </c>
      <c r="F201" s="303">
        <f>VLOOKUP($A201,Sheet1!$A$10:$P$487,4,FALSE)</f>
        <v>0</v>
      </c>
      <c r="G201" s="303">
        <f>VLOOKUP($A201,Sheet1!$A$10:$P$487,5,FALSE)</f>
        <v>0.5</v>
      </c>
      <c r="H201" s="303">
        <f>VLOOKUP($A201,Sheet1!$A$10:$P$487,8,FALSE)</f>
        <v>3.91</v>
      </c>
      <c r="I201" s="304">
        <f t="shared" si="47"/>
        <v>4.41</v>
      </c>
      <c r="J201" s="302">
        <f>VLOOKUP($A201,Sheet1!$A$10:$P$487,10,FALSE)</f>
        <v>0</v>
      </c>
      <c r="K201" s="303">
        <f>VLOOKUP($A201,Sheet1!$A$10:$P$487,11,FALSE)</f>
        <v>0</v>
      </c>
      <c r="L201" s="303">
        <f>VLOOKUP($A201,Sheet1!$A$10:$P$487,12,FALSE)</f>
        <v>0</v>
      </c>
      <c r="M201" s="303">
        <f>VLOOKUP($A201,Sheet1!$A$10:$P$487,15,FALSE)</f>
        <v>3.81</v>
      </c>
      <c r="N201" s="304">
        <f t="shared" si="48"/>
        <v>3.81</v>
      </c>
      <c r="O201" s="305">
        <f t="shared" si="49"/>
        <v>-13.605442176870753</v>
      </c>
    </row>
    <row r="202" spans="1:16" s="306" customFormat="1" ht="15" customHeight="1">
      <c r="A202" s="340" t="s">
        <v>69</v>
      </c>
      <c r="B202" s="347" t="s">
        <v>180</v>
      </c>
      <c r="C202" s="300" t="s">
        <v>12</v>
      </c>
      <c r="D202" s="325" t="s">
        <v>137</v>
      </c>
      <c r="E202" s="302">
        <f>VLOOKUP($A202,Sheet1!$A$10:$P$487,3,FALSE)</f>
        <v>0</v>
      </c>
      <c r="F202" s="303">
        <f>VLOOKUP($A202,Sheet1!$A$10:$P$487,4,FALSE)</f>
        <v>0.04</v>
      </c>
      <c r="G202" s="303">
        <f>VLOOKUP($A202,Sheet1!$A$10:$P$487,5,FALSE)</f>
        <v>0</v>
      </c>
      <c r="H202" s="303">
        <f>VLOOKUP($A202,Sheet1!$A$10:$P$487,8,FALSE)</f>
        <v>2.0499999999999998</v>
      </c>
      <c r="I202" s="304">
        <f t="shared" si="47"/>
        <v>2.0499999999999998</v>
      </c>
      <c r="J202" s="302">
        <f>VLOOKUP($A202,Sheet1!$A$10:$P$487,10,FALSE)</f>
        <v>0</v>
      </c>
      <c r="K202" s="303">
        <f>VLOOKUP($A202,Sheet1!$A$10:$P$487,11,FALSE)</f>
        <v>0</v>
      </c>
      <c r="L202" s="303">
        <f>VLOOKUP($A202,Sheet1!$A$10:$P$487,12,FALSE)</f>
        <v>0</v>
      </c>
      <c r="M202" s="303">
        <f>VLOOKUP($A202,Sheet1!$A$10:$P$487,15,FALSE)</f>
        <v>1.85</v>
      </c>
      <c r="N202" s="304">
        <f t="shared" si="48"/>
        <v>1.85</v>
      </c>
      <c r="O202" s="305">
        <f t="shared" si="49"/>
        <v>-9.7560975609755971</v>
      </c>
    </row>
    <row r="203" spans="1:16" s="306" customFormat="1" ht="15" customHeight="1">
      <c r="A203" s="340" t="s">
        <v>442</v>
      </c>
      <c r="B203" s="347" t="s">
        <v>561</v>
      </c>
      <c r="C203" s="300" t="s">
        <v>12</v>
      </c>
      <c r="D203" s="325" t="s">
        <v>137</v>
      </c>
      <c r="E203" s="302">
        <f>VLOOKUP($A203,Sheet1!$A$10:$P$487,3,FALSE)</f>
        <v>0</v>
      </c>
      <c r="F203" s="303">
        <f>VLOOKUP($A203,Sheet1!$A$10:$P$487,4,FALSE)</f>
        <v>0</v>
      </c>
      <c r="G203" s="303">
        <f>VLOOKUP($A203,Sheet1!$A$10:$P$487,5,FALSE)</f>
        <v>0</v>
      </c>
      <c r="H203" s="303">
        <f>VLOOKUP($A203,Sheet1!$A$10:$P$487,8,FALSE)</f>
        <v>3.58</v>
      </c>
      <c r="I203" s="304">
        <f t="shared" si="47"/>
        <v>3.58</v>
      </c>
      <c r="J203" s="302">
        <f>VLOOKUP($A203,Sheet1!$A$10:$P$487,10,FALSE)</f>
        <v>0</v>
      </c>
      <c r="K203" s="303">
        <f>VLOOKUP($A203,Sheet1!$A$10:$P$487,11,FALSE)</f>
        <v>0</v>
      </c>
      <c r="L203" s="303">
        <f>VLOOKUP($A203,Sheet1!$A$10:$P$487,12,FALSE)</f>
        <v>0</v>
      </c>
      <c r="M203" s="303">
        <f>VLOOKUP($A203,Sheet1!$A$10:$P$487,15,FALSE)</f>
        <v>2.87</v>
      </c>
      <c r="N203" s="304">
        <f t="shared" si="48"/>
        <v>2.87</v>
      </c>
      <c r="O203" s="305">
        <f t="shared" si="49"/>
        <v>-19.83240223463687</v>
      </c>
    </row>
    <row r="204" spans="1:16" s="306" customFormat="1" ht="15" customHeight="1">
      <c r="A204" s="340" t="s">
        <v>524</v>
      </c>
      <c r="B204" s="347" t="s">
        <v>553</v>
      </c>
      <c r="C204" s="300" t="s">
        <v>12</v>
      </c>
      <c r="D204" s="325" t="s">
        <v>137</v>
      </c>
      <c r="E204" s="302">
        <f>VLOOKUP($A204,Sheet1!$A$10:$P$487,3,FALSE)</f>
        <v>0.01</v>
      </c>
      <c r="F204" s="303">
        <f>VLOOKUP($A204,Sheet1!$A$10:$P$487,4,FALSE)</f>
        <v>0.59</v>
      </c>
      <c r="G204" s="303">
        <f>VLOOKUP($A204,Sheet1!$A$10:$P$487,5,FALSE)</f>
        <v>0</v>
      </c>
      <c r="H204" s="303">
        <f>VLOOKUP($A204,Sheet1!$A$10:$P$487,8,FALSE)</f>
        <v>3.25</v>
      </c>
      <c r="I204" s="304">
        <f t="shared" si="47"/>
        <v>3.25</v>
      </c>
      <c r="J204" s="302">
        <f>VLOOKUP($A204,Sheet1!$A$10:$P$487,10,FALSE)</f>
        <v>0</v>
      </c>
      <c r="K204" s="303">
        <f>VLOOKUP($A204,Sheet1!$A$10:$P$487,11,FALSE)</f>
        <v>1.75</v>
      </c>
      <c r="L204" s="303">
        <f>VLOOKUP($A204,Sheet1!$A$10:$P$487,12,FALSE)</f>
        <v>0</v>
      </c>
      <c r="M204" s="303">
        <f>VLOOKUP($A204,Sheet1!$A$10:$P$487,15,FALSE)</f>
        <v>4.2699999999999996</v>
      </c>
      <c r="N204" s="304">
        <f t="shared" si="48"/>
        <v>4.2699999999999996</v>
      </c>
      <c r="O204" s="305">
        <f t="shared" si="49"/>
        <v>31.384615384615365</v>
      </c>
    </row>
    <row r="205" spans="1:16" s="306" customFormat="1" ht="15" customHeight="1">
      <c r="A205" s="340" t="s">
        <v>179</v>
      </c>
      <c r="B205" s="347" t="s">
        <v>178</v>
      </c>
      <c r="C205" s="300" t="s">
        <v>12</v>
      </c>
      <c r="D205" s="325" t="s">
        <v>137</v>
      </c>
      <c r="E205" s="302">
        <f>VLOOKUP($A205,Sheet1!$A$10:$P$487,3,FALSE)</f>
        <v>0.01</v>
      </c>
      <c r="F205" s="303">
        <f>VLOOKUP($A205,Sheet1!$A$10:$P$487,4,FALSE)</f>
        <v>1.77</v>
      </c>
      <c r="G205" s="303">
        <f>VLOOKUP($A205,Sheet1!$A$10:$P$487,5,FALSE)</f>
        <v>0</v>
      </c>
      <c r="H205" s="303">
        <f>VLOOKUP($A205,Sheet1!$A$10:$P$487,8,FALSE)</f>
        <v>23.95</v>
      </c>
      <c r="I205" s="304">
        <f t="shared" si="47"/>
        <v>23.95</v>
      </c>
      <c r="J205" s="302">
        <f>VLOOKUP($A205,Sheet1!$A$10:$P$487,10,FALSE)</f>
        <v>0.01</v>
      </c>
      <c r="K205" s="303">
        <f>VLOOKUP($A205,Sheet1!$A$10:$P$487,11,FALSE)</f>
        <v>1.24</v>
      </c>
      <c r="L205" s="303">
        <f>VLOOKUP($A205,Sheet1!$A$10:$P$487,12,FALSE)</f>
        <v>0</v>
      </c>
      <c r="M205" s="303">
        <f>VLOOKUP($A205,Sheet1!$A$10:$P$487,15,FALSE)</f>
        <v>30.33</v>
      </c>
      <c r="N205" s="304">
        <f t="shared" si="48"/>
        <v>30.33</v>
      </c>
      <c r="O205" s="305">
        <f t="shared" si="49"/>
        <v>26.638830897703535</v>
      </c>
    </row>
    <row r="206" spans="1:16" s="306" customFormat="1" ht="15" customHeight="1">
      <c r="A206" s="340" t="s">
        <v>379</v>
      </c>
      <c r="B206" s="347" t="s">
        <v>562</v>
      </c>
      <c r="C206" s="300" t="s">
        <v>12</v>
      </c>
      <c r="D206" s="325" t="s">
        <v>137</v>
      </c>
      <c r="E206" s="302">
        <f>VLOOKUP($A206,Sheet1!$A$10:$P$487,3,FALSE)</f>
        <v>0.02</v>
      </c>
      <c r="F206" s="303">
        <f>VLOOKUP($A206,Sheet1!$A$10:$P$487,4,FALSE)</f>
        <v>1.56</v>
      </c>
      <c r="G206" s="303">
        <f>VLOOKUP($A206,Sheet1!$A$10:$P$487,5,FALSE)</f>
        <v>0</v>
      </c>
      <c r="H206" s="303">
        <f>VLOOKUP($A206,Sheet1!$A$10:$P$487,8,FALSE)</f>
        <v>10.18</v>
      </c>
      <c r="I206" s="304">
        <f t="shared" si="47"/>
        <v>10.18</v>
      </c>
      <c r="J206" s="302">
        <f>VLOOKUP($A206,Sheet1!$A$10:$P$487,10,FALSE)</f>
        <v>0.01</v>
      </c>
      <c r="K206" s="303">
        <f>VLOOKUP($A206,Sheet1!$A$10:$P$487,11,FALSE)</f>
        <v>1.1499999999999999</v>
      </c>
      <c r="L206" s="303">
        <f>VLOOKUP($A206,Sheet1!$A$10:$P$487,12,FALSE)</f>
        <v>0</v>
      </c>
      <c r="M206" s="303">
        <f>VLOOKUP($A206,Sheet1!$A$10:$P$487,15,FALSE)</f>
        <v>9.41</v>
      </c>
      <c r="N206" s="304">
        <f t="shared" si="48"/>
        <v>9.41</v>
      </c>
      <c r="O206" s="305">
        <f t="shared" si="49"/>
        <v>-7.5638506876227858</v>
      </c>
    </row>
    <row r="207" spans="1:16" s="306" customFormat="1" ht="15" customHeight="1">
      <c r="A207" s="340" t="s">
        <v>1413</v>
      </c>
      <c r="B207" s="347" t="s">
        <v>1414</v>
      </c>
      <c r="C207" s="300" t="s">
        <v>12</v>
      </c>
      <c r="D207" s="325" t="s">
        <v>137</v>
      </c>
      <c r="E207" s="302">
        <f>VLOOKUP($A207,Sheet1!$A$10:$P$487,3,FALSE)</f>
        <v>0</v>
      </c>
      <c r="F207" s="303">
        <f>VLOOKUP($A207,Sheet1!$A$10:$P$487,4,FALSE)</f>
        <v>0</v>
      </c>
      <c r="G207" s="303">
        <f>VLOOKUP($A207,Sheet1!$A$10:$P$487,5,FALSE)</f>
        <v>0</v>
      </c>
      <c r="H207" s="303">
        <f>VLOOKUP($A207,Sheet1!$A$10:$P$487,8,FALSE)</f>
        <v>0</v>
      </c>
      <c r="I207" s="304">
        <f t="shared" si="47"/>
        <v>0</v>
      </c>
      <c r="J207" s="302">
        <f>VLOOKUP($A207,Sheet1!$A$10:$P$487,10,FALSE)</f>
        <v>0</v>
      </c>
      <c r="K207" s="303">
        <f>VLOOKUP($A207,Sheet1!$A$10:$P$487,11,FALSE)</f>
        <v>0.06</v>
      </c>
      <c r="L207" s="303">
        <f>VLOOKUP($A207,Sheet1!$A$10:$P$487,12,FALSE)</f>
        <v>0</v>
      </c>
      <c r="M207" s="303">
        <f>VLOOKUP($A207,Sheet1!$A$10:$P$487,15,FALSE)</f>
        <v>7.0000000000000007E-2</v>
      </c>
      <c r="N207" s="304">
        <f t="shared" si="48"/>
        <v>7.0000000000000007E-2</v>
      </c>
      <c r="O207" s="305" t="e">
        <f t="shared" si="49"/>
        <v>#DIV/0!</v>
      </c>
    </row>
    <row r="208" spans="1:16" s="306" customFormat="1" ht="15" customHeight="1">
      <c r="A208" s="340" t="s">
        <v>526</v>
      </c>
      <c r="B208" s="347" t="s">
        <v>609</v>
      </c>
      <c r="C208" s="300" t="s">
        <v>12</v>
      </c>
      <c r="D208" s="325" t="s">
        <v>137</v>
      </c>
      <c r="E208" s="302">
        <f>VLOOKUP($A208,Sheet1!$A$10:$P$487,3,FALSE)</f>
        <v>0</v>
      </c>
      <c r="F208" s="303">
        <f>VLOOKUP($A208,Sheet1!$A$10:$P$487,4,FALSE)</f>
        <v>0.12</v>
      </c>
      <c r="G208" s="303">
        <f>VLOOKUP($A208,Sheet1!$A$10:$P$487,5,FALSE)</f>
        <v>0</v>
      </c>
      <c r="H208" s="303">
        <f>VLOOKUP($A208,Sheet1!$A$10:$P$487,8,FALSE)</f>
        <v>3.13</v>
      </c>
      <c r="I208" s="304">
        <f t="shared" si="47"/>
        <v>3.13</v>
      </c>
      <c r="J208" s="302">
        <f>VLOOKUP($A208,Sheet1!$A$10:$P$487,10,FALSE)</f>
        <v>0</v>
      </c>
      <c r="K208" s="303">
        <f>VLOOKUP($A208,Sheet1!$A$10:$P$487,11,FALSE)</f>
        <v>0</v>
      </c>
      <c r="L208" s="303">
        <f>VLOOKUP($A208,Sheet1!$A$10:$P$487,12,FALSE)</f>
        <v>0</v>
      </c>
      <c r="M208" s="303">
        <f>VLOOKUP($A208,Sheet1!$A$10:$P$487,15,FALSE)</f>
        <v>3.51</v>
      </c>
      <c r="N208" s="304">
        <f t="shared" si="48"/>
        <v>3.51</v>
      </c>
      <c r="O208" s="305">
        <f t="shared" si="49"/>
        <v>12.140575079872207</v>
      </c>
    </row>
    <row r="209" spans="1:16" s="306" customFormat="1" ht="15" customHeight="1">
      <c r="A209" s="340" t="s">
        <v>177</v>
      </c>
      <c r="B209" s="347" t="s">
        <v>176</v>
      </c>
      <c r="C209" s="300" t="s">
        <v>12</v>
      </c>
      <c r="D209" s="325" t="s">
        <v>137</v>
      </c>
      <c r="E209" s="302">
        <f>VLOOKUP($A209,Sheet1!$A$10:$P$487,3,FALSE)</f>
        <v>0</v>
      </c>
      <c r="F209" s="303">
        <f>VLOOKUP($A209,Sheet1!$A$10:$P$487,4,FALSE)</f>
        <v>2.17</v>
      </c>
      <c r="G209" s="303">
        <f>VLOOKUP($A209,Sheet1!$A$10:$P$487,5,FALSE)</f>
        <v>0</v>
      </c>
      <c r="H209" s="303">
        <f>VLOOKUP($A209,Sheet1!$A$10:$P$487,8,FALSE)</f>
        <v>29.07</v>
      </c>
      <c r="I209" s="304">
        <f t="shared" si="47"/>
        <v>29.07</v>
      </c>
      <c r="J209" s="302">
        <f>VLOOKUP($A209,Sheet1!$A$10:$P$487,10,FALSE)</f>
        <v>0</v>
      </c>
      <c r="K209" s="303">
        <f>VLOOKUP($A209,Sheet1!$A$10:$P$487,11,FALSE)</f>
        <v>0.8</v>
      </c>
      <c r="L209" s="303">
        <f>VLOOKUP($A209,Sheet1!$A$10:$P$487,12,FALSE)</f>
        <v>1.24</v>
      </c>
      <c r="M209" s="303">
        <f>VLOOKUP($A209,Sheet1!$A$10:$P$487,15,FALSE)</f>
        <v>26.5</v>
      </c>
      <c r="N209" s="304">
        <f t="shared" si="48"/>
        <v>27.74</v>
      </c>
      <c r="O209" s="305">
        <f t="shared" si="49"/>
        <v>-4.5751633986928164</v>
      </c>
    </row>
    <row r="210" spans="1:16" s="306" customFormat="1" ht="15" customHeight="1">
      <c r="A210" s="340" t="s">
        <v>585</v>
      </c>
      <c r="B210" s="347" t="s">
        <v>705</v>
      </c>
      <c r="C210" s="300" t="s">
        <v>12</v>
      </c>
      <c r="D210" s="325" t="s">
        <v>137</v>
      </c>
      <c r="E210" s="302">
        <f>VLOOKUP($A210,Sheet1!$A$10:$P$487,3,FALSE)</f>
        <v>0</v>
      </c>
      <c r="F210" s="303">
        <f>VLOOKUP($A210,Sheet1!$A$10:$P$487,4,FALSE)</f>
        <v>0.77</v>
      </c>
      <c r="G210" s="303">
        <f>VLOOKUP($A210,Sheet1!$A$10:$P$487,5,FALSE)</f>
        <v>0</v>
      </c>
      <c r="H210" s="303">
        <f>VLOOKUP($A210,Sheet1!$A$10:$P$487,8,FALSE)</f>
        <v>2.02</v>
      </c>
      <c r="I210" s="304">
        <f t="shared" si="47"/>
        <v>2.02</v>
      </c>
      <c r="J210" s="302">
        <f>VLOOKUP($A210,Sheet1!$A$10:$P$487,10,FALSE)</f>
        <v>0</v>
      </c>
      <c r="K210" s="303">
        <f>VLOOKUP($A210,Sheet1!$A$10:$P$487,11,FALSE)</f>
        <v>0.51</v>
      </c>
      <c r="L210" s="303">
        <f>VLOOKUP($A210,Sheet1!$A$10:$P$487,12,FALSE)</f>
        <v>0</v>
      </c>
      <c r="M210" s="303">
        <f>VLOOKUP($A210,Sheet1!$A$10:$P$487,15,FALSE)</f>
        <v>5.33</v>
      </c>
      <c r="N210" s="304">
        <f t="shared" si="48"/>
        <v>5.33</v>
      </c>
      <c r="O210" s="305">
        <f t="shared" si="49"/>
        <v>163.86138613861388</v>
      </c>
    </row>
    <row r="211" spans="1:16" s="306" customFormat="1" ht="15" customHeight="1">
      <c r="A211" s="340" t="s">
        <v>79</v>
      </c>
      <c r="B211" s="347" t="s">
        <v>175</v>
      </c>
      <c r="C211" s="300" t="s">
        <v>12</v>
      </c>
      <c r="D211" s="325" t="s">
        <v>137</v>
      </c>
      <c r="E211" s="302">
        <f>VLOOKUP($A211,Sheet1!$A$10:$P$487,3,FALSE)</f>
        <v>0</v>
      </c>
      <c r="F211" s="303">
        <f>VLOOKUP($A211,Sheet1!$A$10:$P$487,4,FALSE)</f>
        <v>2.2400000000000002</v>
      </c>
      <c r="G211" s="303">
        <f>VLOOKUP($A211,Sheet1!$A$10:$P$487,5,FALSE)</f>
        <v>1.73</v>
      </c>
      <c r="H211" s="303">
        <f>VLOOKUP($A211,Sheet1!$A$10:$P$487,8,FALSE)</f>
        <v>39.909999999999997</v>
      </c>
      <c r="I211" s="304">
        <f t="shared" si="47"/>
        <v>41.639999999999993</v>
      </c>
      <c r="J211" s="302">
        <f>VLOOKUP($A211,Sheet1!$A$10:$P$487,10,FALSE)</f>
        <v>0.01</v>
      </c>
      <c r="K211" s="303">
        <f>VLOOKUP($A211,Sheet1!$A$10:$P$487,11,FALSE)</f>
        <v>2.81</v>
      </c>
      <c r="L211" s="303">
        <f>VLOOKUP($A211,Sheet1!$A$10:$P$487,12,FALSE)</f>
        <v>1.86</v>
      </c>
      <c r="M211" s="303">
        <f>VLOOKUP($A211,Sheet1!$A$10:$P$487,15,FALSE)</f>
        <v>38.99</v>
      </c>
      <c r="N211" s="304">
        <f t="shared" si="48"/>
        <v>40.85</v>
      </c>
      <c r="O211" s="305">
        <f t="shared" si="49"/>
        <v>-1.8972142170989192</v>
      </c>
    </row>
    <row r="212" spans="1:16" s="306" customFormat="1" ht="15" customHeight="1">
      <c r="A212" s="426" t="s">
        <v>31</v>
      </c>
      <c r="B212" s="347" t="s">
        <v>174</v>
      </c>
      <c r="C212" s="300" t="s">
        <v>12</v>
      </c>
      <c r="D212" s="325" t="s">
        <v>137</v>
      </c>
      <c r="E212" s="302">
        <f>VLOOKUP($A212,Sheet1!$A$10:$P$487,3,FALSE)</f>
        <v>0</v>
      </c>
      <c r="F212" s="303">
        <f>VLOOKUP($A212,Sheet1!$A$10:$P$487,4,FALSE)</f>
        <v>0.12</v>
      </c>
      <c r="G212" s="303">
        <f>VLOOKUP($A212,Sheet1!$A$10:$P$487,5,FALSE)</f>
        <v>0</v>
      </c>
      <c r="H212" s="303">
        <f>VLOOKUP($A212,Sheet1!$A$10:$P$487,8,FALSE)</f>
        <v>5.34</v>
      </c>
      <c r="I212" s="304">
        <f t="shared" si="47"/>
        <v>5.34</v>
      </c>
      <c r="J212" s="302">
        <f>VLOOKUP($A212,Sheet1!$A$10:$P$487,10,FALSE)</f>
        <v>0</v>
      </c>
      <c r="K212" s="303">
        <f>VLOOKUP($A212,Sheet1!$A$10:$P$487,11,FALSE)</f>
        <v>0.51</v>
      </c>
      <c r="L212" s="303">
        <f>VLOOKUP($A212,Sheet1!$A$10:$P$487,12,FALSE)</f>
        <v>0</v>
      </c>
      <c r="M212" s="303">
        <f>VLOOKUP($A212,Sheet1!$A$10:$P$487,15,FALSE)</f>
        <v>3.5</v>
      </c>
      <c r="N212" s="304">
        <f t="shared" si="48"/>
        <v>3.5</v>
      </c>
      <c r="O212" s="305">
        <f t="shared" si="49"/>
        <v>-34.456928838951306</v>
      </c>
    </row>
    <row r="213" spans="1:16" s="306" customFormat="1" ht="15" customHeight="1">
      <c r="A213" s="426" t="s">
        <v>1423</v>
      </c>
      <c r="B213" s="347" t="s">
        <v>1424</v>
      </c>
      <c r="C213" s="300" t="s">
        <v>12</v>
      </c>
      <c r="D213" s="325" t="s">
        <v>137</v>
      </c>
      <c r="E213" s="302">
        <f>VLOOKUP($A213,Sheet1!$A$10:$P$487,3,FALSE)</f>
        <v>0</v>
      </c>
      <c r="F213" s="303">
        <f>VLOOKUP($A213,Sheet1!$A$10:$P$487,4,FALSE)</f>
        <v>0.06</v>
      </c>
      <c r="G213" s="303">
        <f>VLOOKUP($A213,Sheet1!$A$10:$P$487,5,FALSE)</f>
        <v>0</v>
      </c>
      <c r="H213" s="303">
        <f>VLOOKUP($A213,Sheet1!$A$10:$P$487,8,FALSE)</f>
        <v>0.05</v>
      </c>
      <c r="I213" s="304">
        <f t="shared" si="47"/>
        <v>0.05</v>
      </c>
      <c r="J213" s="302">
        <f>VLOOKUP($A213,Sheet1!$A$10:$P$487,10,FALSE)</f>
        <v>0</v>
      </c>
      <c r="K213" s="303">
        <f>VLOOKUP($A213,Sheet1!$A$10:$P$487,11,FALSE)</f>
        <v>0.05</v>
      </c>
      <c r="L213" s="303">
        <f>VLOOKUP($A213,Sheet1!$A$10:$P$487,12,FALSE)</f>
        <v>0</v>
      </c>
      <c r="M213" s="303">
        <f>VLOOKUP($A213,Sheet1!$A$10:$P$487,15,FALSE)</f>
        <v>0.17</v>
      </c>
      <c r="N213" s="304">
        <f t="shared" si="48"/>
        <v>0.17</v>
      </c>
      <c r="O213" s="305">
        <f t="shared" si="49"/>
        <v>240</v>
      </c>
    </row>
    <row r="214" spans="1:16" s="306" customFormat="1" ht="15" customHeight="1">
      <c r="A214" s="340" t="s">
        <v>80</v>
      </c>
      <c r="B214" s="347" t="s">
        <v>173</v>
      </c>
      <c r="C214" s="300" t="s">
        <v>12</v>
      </c>
      <c r="D214" s="325" t="s">
        <v>137</v>
      </c>
      <c r="E214" s="302">
        <f>VLOOKUP($A214,Sheet1!$A$10:$P$487,3,FALSE)</f>
        <v>0</v>
      </c>
      <c r="F214" s="303">
        <f>VLOOKUP($A214,Sheet1!$A$10:$P$487,4,FALSE)</f>
        <v>0.4</v>
      </c>
      <c r="G214" s="303">
        <f>VLOOKUP($A214,Sheet1!$A$10:$P$487,5,FALSE)</f>
        <v>0.04</v>
      </c>
      <c r="H214" s="303">
        <f>VLOOKUP($A214,Sheet1!$A$10:$P$487,8,FALSE)</f>
        <v>16.55</v>
      </c>
      <c r="I214" s="304">
        <f t="shared" si="47"/>
        <v>16.59</v>
      </c>
      <c r="J214" s="302">
        <f>VLOOKUP($A214,Sheet1!$A$10:$P$487,10,FALSE)</f>
        <v>0</v>
      </c>
      <c r="K214" s="303">
        <f>VLOOKUP($A214,Sheet1!$A$10:$P$487,11,FALSE)</f>
        <v>0.31</v>
      </c>
      <c r="L214" s="303">
        <f>VLOOKUP($A214,Sheet1!$A$10:$P$487,12,FALSE)</f>
        <v>0</v>
      </c>
      <c r="M214" s="303">
        <f>VLOOKUP($A214,Sheet1!$A$10:$P$487,15,FALSE)</f>
        <v>13.42</v>
      </c>
      <c r="N214" s="304">
        <f t="shared" si="48"/>
        <v>13.42</v>
      </c>
      <c r="O214" s="305">
        <f t="shared" si="49"/>
        <v>-19.107896323086194</v>
      </c>
    </row>
    <row r="215" spans="1:16" s="306" customFormat="1" ht="15" customHeight="1">
      <c r="A215" s="340" t="s">
        <v>415</v>
      </c>
      <c r="B215" s="347" t="s">
        <v>427</v>
      </c>
      <c r="C215" s="300" t="s">
        <v>12</v>
      </c>
      <c r="D215" s="325" t="s">
        <v>137</v>
      </c>
      <c r="E215" s="302">
        <f>VLOOKUP($A215,Sheet1!$A$10:$P$487,3,FALSE)</f>
        <v>0</v>
      </c>
      <c r="F215" s="303">
        <f>VLOOKUP($A215,Sheet1!$A$10:$P$487,4,FALSE)</f>
        <v>0.45</v>
      </c>
      <c r="G215" s="303">
        <f>VLOOKUP($A215,Sheet1!$A$10:$P$487,5,FALSE)</f>
        <v>0</v>
      </c>
      <c r="H215" s="303">
        <f>VLOOKUP($A215,Sheet1!$A$10:$P$487,8,FALSE)</f>
        <v>5.54</v>
      </c>
      <c r="I215" s="304">
        <f t="shared" si="47"/>
        <v>5.54</v>
      </c>
      <c r="J215" s="302">
        <f>VLOOKUP($A215,Sheet1!$A$10:$P$487,10,FALSE)</f>
        <v>0</v>
      </c>
      <c r="K215" s="303">
        <f>VLOOKUP($A215,Sheet1!$A$10:$P$487,11,FALSE)</f>
        <v>0.11</v>
      </c>
      <c r="L215" s="303">
        <f>VLOOKUP($A215,Sheet1!$A$10:$P$487,12,FALSE)</f>
        <v>0</v>
      </c>
      <c r="M215" s="303">
        <f>VLOOKUP($A215,Sheet1!$A$10:$P$487,15,FALSE)</f>
        <v>3.4</v>
      </c>
      <c r="N215" s="304">
        <f t="shared" si="48"/>
        <v>3.4</v>
      </c>
      <c r="O215" s="305">
        <f t="shared" si="49"/>
        <v>-38.628158844765345</v>
      </c>
    </row>
    <row r="216" spans="1:16" s="306" customFormat="1" ht="15" customHeight="1">
      <c r="A216" s="340" t="s">
        <v>706</v>
      </c>
      <c r="B216" s="347" t="s">
        <v>707</v>
      </c>
      <c r="C216" s="300" t="s">
        <v>12</v>
      </c>
      <c r="D216" s="325" t="s">
        <v>137</v>
      </c>
      <c r="E216" s="302">
        <f>VLOOKUP($A216,Sheet1!$A$10:$P$487,3,FALSE)</f>
        <v>0</v>
      </c>
      <c r="F216" s="303">
        <f>VLOOKUP($A216,Sheet1!$A$10:$P$487,4,FALSE)</f>
        <v>0.1</v>
      </c>
      <c r="G216" s="303">
        <f>VLOOKUP($A216,Sheet1!$A$10:$P$487,5,FALSE)</f>
        <v>0</v>
      </c>
      <c r="H216" s="303">
        <f>VLOOKUP($A216,Sheet1!$A$10:$P$487,8,FALSE)</f>
        <v>0.41</v>
      </c>
      <c r="I216" s="304">
        <f t="shared" si="47"/>
        <v>0.41</v>
      </c>
      <c r="J216" s="302">
        <f>VLOOKUP($A216,Sheet1!$A$10:$P$487,10,FALSE)</f>
        <v>0</v>
      </c>
      <c r="K216" s="303">
        <f>VLOOKUP($A216,Sheet1!$A$10:$P$487,11,FALSE)</f>
        <v>0.84</v>
      </c>
      <c r="L216" s="303">
        <f>VLOOKUP($A216,Sheet1!$A$10:$P$487,12,FALSE)</f>
        <v>0</v>
      </c>
      <c r="M216" s="303">
        <f>VLOOKUP($A216,Sheet1!$A$10:$P$487,15,FALSE)</f>
        <v>0.63</v>
      </c>
      <c r="N216" s="304">
        <f t="shared" si="48"/>
        <v>0.63</v>
      </c>
      <c r="O216" s="305">
        <f t="shared" si="49"/>
        <v>53.658536585365859</v>
      </c>
    </row>
    <row r="217" spans="1:16" s="306" customFormat="1" ht="15" customHeight="1">
      <c r="A217" s="340" t="s">
        <v>530</v>
      </c>
      <c r="B217" s="347" t="s">
        <v>563</v>
      </c>
      <c r="C217" s="300" t="s">
        <v>12</v>
      </c>
      <c r="D217" s="325" t="s">
        <v>137</v>
      </c>
      <c r="E217" s="302">
        <f>VLOOKUP($A217,Sheet1!$A$10:$P$487,3,FALSE)</f>
        <v>0</v>
      </c>
      <c r="F217" s="303">
        <f>VLOOKUP($A217,Sheet1!$A$10:$P$487,4,FALSE)</f>
        <v>0.52</v>
      </c>
      <c r="G217" s="303">
        <f>VLOOKUP($A217,Sheet1!$A$10:$P$487,5,FALSE)</f>
        <v>0</v>
      </c>
      <c r="H217" s="303">
        <f>VLOOKUP($A217,Sheet1!$A$10:$P$487,8,FALSE)</f>
        <v>29.56</v>
      </c>
      <c r="I217" s="304">
        <f t="shared" si="47"/>
        <v>29.56</v>
      </c>
      <c r="J217" s="302">
        <f>VLOOKUP($A217,Sheet1!$A$10:$P$487,10,FALSE)</f>
        <v>0</v>
      </c>
      <c r="K217" s="303">
        <f>VLOOKUP($A217,Sheet1!$A$10:$P$487,11,FALSE)</f>
        <v>1.93</v>
      </c>
      <c r="L217" s="303">
        <f>VLOOKUP($A217,Sheet1!$A$10:$P$487,12,FALSE)</f>
        <v>0</v>
      </c>
      <c r="M217" s="303">
        <f>VLOOKUP($A217,Sheet1!$A$10:$P$487,15,FALSE)</f>
        <v>41.36</v>
      </c>
      <c r="N217" s="304">
        <f t="shared" si="48"/>
        <v>41.36</v>
      </c>
      <c r="O217" s="305">
        <f t="shared" si="49"/>
        <v>39.91880920162383</v>
      </c>
    </row>
    <row r="218" spans="1:16" s="306" customFormat="1" ht="15" customHeight="1">
      <c r="A218" s="340" t="s">
        <v>587</v>
      </c>
      <c r="B218" s="347" t="s">
        <v>597</v>
      </c>
      <c r="C218" s="300" t="s">
        <v>12</v>
      </c>
      <c r="D218" s="325" t="s">
        <v>137</v>
      </c>
      <c r="E218" s="302">
        <f>VLOOKUP($A218,Sheet1!$A$10:$P$487,3,FALSE)</f>
        <v>0.01</v>
      </c>
      <c r="F218" s="303">
        <f>VLOOKUP($A218,Sheet1!$A$10:$P$487,4,FALSE)</f>
        <v>0.35</v>
      </c>
      <c r="G218" s="303">
        <f>VLOOKUP($A218,Sheet1!$A$10:$P$487,5,FALSE)</f>
        <v>0</v>
      </c>
      <c r="H218" s="303">
        <f>VLOOKUP($A218,Sheet1!$A$10:$P$487,8,FALSE)</f>
        <v>1.41</v>
      </c>
      <c r="I218" s="304">
        <f t="shared" si="47"/>
        <v>1.41</v>
      </c>
      <c r="J218" s="302">
        <f>VLOOKUP($A218,Sheet1!$A$10:$P$487,10,FALSE)</f>
        <v>0</v>
      </c>
      <c r="K218" s="303">
        <f>VLOOKUP($A218,Sheet1!$A$10:$P$487,11,FALSE)</f>
        <v>0.49</v>
      </c>
      <c r="L218" s="303">
        <f>VLOOKUP($A218,Sheet1!$A$10:$P$487,12,FALSE)</f>
        <v>0</v>
      </c>
      <c r="M218" s="303">
        <f>VLOOKUP($A218,Sheet1!$A$10:$P$487,15,FALSE)</f>
        <v>3.21</v>
      </c>
      <c r="N218" s="304">
        <f t="shared" si="48"/>
        <v>3.21</v>
      </c>
      <c r="O218" s="305">
        <f t="shared" si="49"/>
        <v>127.65957446808511</v>
      </c>
    </row>
    <row r="219" spans="1:16" s="306" customFormat="1" ht="15" customHeight="1">
      <c r="A219" s="340" t="s">
        <v>708</v>
      </c>
      <c r="B219" s="347" t="s">
        <v>709</v>
      </c>
      <c r="C219" s="300" t="s">
        <v>12</v>
      </c>
      <c r="D219" s="325" t="s">
        <v>137</v>
      </c>
      <c r="E219" s="302">
        <f>VLOOKUP($A219,Sheet1!$A$10:$P$487,3,FALSE)</f>
        <v>0.01</v>
      </c>
      <c r="F219" s="303">
        <f>VLOOKUP($A219,Sheet1!$A$10:$P$487,4,FALSE)</f>
        <v>0</v>
      </c>
      <c r="G219" s="303">
        <f>VLOOKUP($A219,Sheet1!$A$10:$P$487,5,FALSE)</f>
        <v>0</v>
      </c>
      <c r="H219" s="303">
        <f>VLOOKUP($A219,Sheet1!$A$10:$P$487,8,FALSE)</f>
        <v>7.0000000000000007E-2</v>
      </c>
      <c r="I219" s="304">
        <f t="shared" si="47"/>
        <v>7.0000000000000007E-2</v>
      </c>
      <c r="J219" s="302">
        <f>VLOOKUP($A219,Sheet1!$A$10:$P$487,10,FALSE)</f>
        <v>0</v>
      </c>
      <c r="K219" s="303">
        <f>VLOOKUP($A219,Sheet1!$A$10:$P$487,11,FALSE)</f>
        <v>0.27</v>
      </c>
      <c r="L219" s="303">
        <f>VLOOKUP($A219,Sheet1!$A$10:$P$487,12,FALSE)</f>
        <v>0</v>
      </c>
      <c r="M219" s="303">
        <f>VLOOKUP($A219,Sheet1!$A$10:$P$487,15,FALSE)</f>
        <v>0.27</v>
      </c>
      <c r="N219" s="304">
        <f t="shared" si="48"/>
        <v>0.27</v>
      </c>
      <c r="O219" s="305">
        <f t="shared" si="49"/>
        <v>285.71428571428572</v>
      </c>
    </row>
    <row r="220" spans="1:16" s="98" customFormat="1" ht="15" customHeight="1">
      <c r="A220" s="496"/>
      <c r="B220" s="354"/>
      <c r="C220" s="243"/>
      <c r="D220" s="104"/>
      <c r="E220" s="156"/>
      <c r="F220" s="238"/>
      <c r="G220" s="238"/>
      <c r="H220" s="238"/>
      <c r="I220" s="239"/>
      <c r="J220" s="156"/>
      <c r="K220" s="238"/>
      <c r="L220" s="238"/>
      <c r="M220" s="238"/>
      <c r="N220" s="239"/>
      <c r="O220" s="152"/>
      <c r="P220" s="157"/>
    </row>
    <row r="221" spans="1:16" s="128" customFormat="1" ht="15" customHeight="1">
      <c r="A221" s="493" t="s">
        <v>280</v>
      </c>
      <c r="B221" s="494"/>
      <c r="C221" s="95"/>
      <c r="D221" s="146"/>
      <c r="E221" s="158">
        <f>SUM(E198:E220)</f>
        <v>7.9999999999999988E-2</v>
      </c>
      <c r="F221" s="265">
        <f t="shared" ref="F221:N221" si="50">SUM(F198:F220)</f>
        <v>11.829999999999998</v>
      </c>
      <c r="G221" s="265">
        <f t="shared" si="50"/>
        <v>2.27</v>
      </c>
      <c r="H221" s="265">
        <f t="shared" si="50"/>
        <v>186.95</v>
      </c>
      <c r="I221" s="266">
        <f t="shared" si="50"/>
        <v>189.22</v>
      </c>
      <c r="J221" s="158">
        <f t="shared" si="50"/>
        <v>0.03</v>
      </c>
      <c r="K221" s="265">
        <f t="shared" si="50"/>
        <v>13.729999999999999</v>
      </c>
      <c r="L221" s="265">
        <f t="shared" si="50"/>
        <v>3.1</v>
      </c>
      <c r="M221" s="265">
        <f t="shared" si="50"/>
        <v>203.28999999999996</v>
      </c>
      <c r="N221" s="266">
        <f t="shared" si="50"/>
        <v>206.39</v>
      </c>
      <c r="O221" s="261">
        <f t="shared" ref="O221" si="51">((N221/I221)-1)*100</f>
        <v>9.074093647605963</v>
      </c>
    </row>
    <row r="222" spans="1:16" s="98" customFormat="1" ht="15" customHeight="1">
      <c r="A222" s="479"/>
      <c r="B222" s="428"/>
      <c r="C222" s="429"/>
      <c r="D222" s="104"/>
      <c r="E222" s="431"/>
      <c r="F222" s="431"/>
      <c r="G222" s="431"/>
      <c r="H222" s="431"/>
      <c r="I222" s="431"/>
      <c r="J222" s="431"/>
      <c r="K222" s="431"/>
      <c r="L222" s="431"/>
      <c r="M222" s="431"/>
      <c r="N222" s="431"/>
      <c r="O222" s="478"/>
      <c r="P222" s="157"/>
    </row>
    <row r="223" spans="1:16" s="144" customFormat="1" ht="15" customHeight="1">
      <c r="A223" s="471"/>
      <c r="B223" s="472"/>
      <c r="C223" s="473"/>
      <c r="D223" s="474"/>
      <c r="E223" s="680" t="s">
        <v>635</v>
      </c>
      <c r="F223" s="681"/>
      <c r="G223" s="681"/>
      <c r="H223" s="681"/>
      <c r="I223" s="682"/>
      <c r="J223" s="680" t="s">
        <v>868</v>
      </c>
      <c r="K223" s="681"/>
      <c r="L223" s="681"/>
      <c r="M223" s="681"/>
      <c r="N223" s="682"/>
      <c r="O223" s="475"/>
    </row>
    <row r="224" spans="1:16" s="144" customFormat="1" ht="27">
      <c r="A224" s="471" t="s">
        <v>254</v>
      </c>
      <c r="B224" s="472" t="s">
        <v>59</v>
      </c>
      <c r="C224" s="473" t="s">
        <v>255</v>
      </c>
      <c r="D224" s="474" t="s">
        <v>256</v>
      </c>
      <c r="E224" s="8" t="s">
        <v>60</v>
      </c>
      <c r="F224" s="222" t="s">
        <v>431</v>
      </c>
      <c r="G224" s="218" t="s">
        <v>333</v>
      </c>
      <c r="H224" s="9" t="s">
        <v>331</v>
      </c>
      <c r="I224" s="450" t="s">
        <v>332</v>
      </c>
      <c r="J224" s="8" t="s">
        <v>60</v>
      </c>
      <c r="K224" s="222" t="s">
        <v>431</v>
      </c>
      <c r="L224" s="218" t="s">
        <v>333</v>
      </c>
      <c r="M224" s="9" t="s">
        <v>331</v>
      </c>
      <c r="N224" s="450" t="s">
        <v>332</v>
      </c>
      <c r="O224" s="145" t="s">
        <v>1684</v>
      </c>
    </row>
    <row r="225" spans="1:17" s="144" customFormat="1" ht="15" customHeight="1">
      <c r="A225" s="480" t="s">
        <v>269</v>
      </c>
      <c r="B225" s="481" t="s">
        <v>270</v>
      </c>
      <c r="C225" s="95" t="s">
        <v>62</v>
      </c>
      <c r="D225" s="146"/>
      <c r="E225" s="149" t="s">
        <v>62</v>
      </c>
      <c r="F225" s="150"/>
      <c r="G225" s="150"/>
      <c r="H225" s="150" t="s">
        <v>62</v>
      </c>
      <c r="I225" s="151"/>
      <c r="J225" s="149" t="s">
        <v>62</v>
      </c>
      <c r="K225" s="150" t="s">
        <v>62</v>
      </c>
      <c r="L225" s="150"/>
      <c r="M225" s="150"/>
      <c r="N225" s="151" t="s">
        <v>62</v>
      </c>
      <c r="O225" s="147"/>
    </row>
    <row r="226" spans="1:17" s="306" customFormat="1" ht="15" customHeight="1">
      <c r="A226" s="339" t="s">
        <v>315</v>
      </c>
      <c r="B226" s="347" t="s">
        <v>316</v>
      </c>
      <c r="C226" s="300" t="s">
        <v>12</v>
      </c>
      <c r="D226" s="325" t="s">
        <v>141</v>
      </c>
      <c r="E226" s="302">
        <f>VLOOKUP($A226,Sheet1!$A$10:$P$487,3,FALSE)</f>
        <v>0</v>
      </c>
      <c r="F226" s="303">
        <f>VLOOKUP($A226,Sheet1!$A$10:$P$487,4,FALSE)</f>
        <v>0</v>
      </c>
      <c r="G226" s="303">
        <f>VLOOKUP($A226,Sheet1!$A$10:$P$487,5,FALSE)</f>
        <v>0.19</v>
      </c>
      <c r="H226" s="303">
        <f>VLOOKUP($A226,Sheet1!$A$10:$P$487,8,FALSE)</f>
        <v>4.9400000000000004</v>
      </c>
      <c r="I226" s="304">
        <f t="shared" ref="I226:I229" si="52">G226+H226</f>
        <v>5.1300000000000008</v>
      </c>
      <c r="J226" s="302">
        <f>VLOOKUP($A226,Sheet1!$A$10:$P$487,10,FALSE)</f>
        <v>0</v>
      </c>
      <c r="K226" s="303">
        <f>VLOOKUP($A226,Sheet1!$A$10:$P$487,11,FALSE)</f>
        <v>0</v>
      </c>
      <c r="L226" s="303">
        <f>VLOOKUP($A226,Sheet1!$A$10:$P$487,12,FALSE)</f>
        <v>0</v>
      </c>
      <c r="M226" s="303">
        <f>VLOOKUP($A226,Sheet1!$A$10:$P$487,15,FALSE)</f>
        <v>4.92</v>
      </c>
      <c r="N226" s="304">
        <f t="shared" ref="N226:N229" si="53">L226+M226</f>
        <v>4.92</v>
      </c>
      <c r="O226" s="305">
        <f>((N226/I226)-1)*100</f>
        <v>-4.0935672514620052</v>
      </c>
    </row>
    <row r="227" spans="1:17" s="306" customFormat="1" ht="15" customHeight="1">
      <c r="A227" s="340" t="s">
        <v>710</v>
      </c>
      <c r="B227" s="347" t="s">
        <v>1663</v>
      </c>
      <c r="C227" s="300" t="s">
        <v>12</v>
      </c>
      <c r="D227" s="325" t="s">
        <v>141</v>
      </c>
      <c r="E227" s="302">
        <f>VLOOKUP($A227,Sheet1!$A$10:$P$487,3,FALSE)</f>
        <v>0</v>
      </c>
      <c r="F227" s="303">
        <f>VLOOKUP($A227,Sheet1!$A$10:$P$487,4,FALSE)</f>
        <v>0</v>
      </c>
      <c r="G227" s="303">
        <f>VLOOKUP($A227,Sheet1!$A$10:$P$487,5,FALSE)</f>
        <v>0</v>
      </c>
      <c r="H227" s="303">
        <f>VLOOKUP($A227,Sheet1!$A$10:$P$487,8,FALSE)</f>
        <v>0.48</v>
      </c>
      <c r="I227" s="304">
        <f t="shared" si="52"/>
        <v>0.48</v>
      </c>
      <c r="J227" s="302">
        <f>VLOOKUP($A227,Sheet1!$A$10:$P$487,10,FALSE)</f>
        <v>0</v>
      </c>
      <c r="K227" s="303">
        <f>VLOOKUP($A227,Sheet1!$A$10:$P$487,11,FALSE)</f>
        <v>0</v>
      </c>
      <c r="L227" s="303">
        <f>VLOOKUP($A227,Sheet1!$A$10:$P$487,12,FALSE)</f>
        <v>0</v>
      </c>
      <c r="M227" s="303">
        <f>VLOOKUP($A227,Sheet1!$A$10:$P$487,15,FALSE)</f>
        <v>0.5</v>
      </c>
      <c r="N227" s="304">
        <f t="shared" si="53"/>
        <v>0.5</v>
      </c>
      <c r="O227" s="305">
        <f t="shared" ref="O227:O228" si="54">((N227/I227)-1)*100</f>
        <v>4.1666666666666741</v>
      </c>
    </row>
    <row r="228" spans="1:17" s="306" customFormat="1" ht="15" customHeight="1">
      <c r="A228" s="340" t="s">
        <v>711</v>
      </c>
      <c r="B228" s="347" t="s">
        <v>712</v>
      </c>
      <c r="C228" s="300" t="s">
        <v>12</v>
      </c>
      <c r="D228" s="325" t="s">
        <v>141</v>
      </c>
      <c r="E228" s="302">
        <f>VLOOKUP($A228,Sheet1!$A$10:$P$487,3,FALSE)</f>
        <v>0</v>
      </c>
      <c r="F228" s="303">
        <f>VLOOKUP($A228,Sheet1!$A$10:$P$487,4,FALSE)</f>
        <v>0</v>
      </c>
      <c r="G228" s="303">
        <f>VLOOKUP($A228,Sheet1!$A$10:$P$487,5,FALSE)</f>
        <v>0</v>
      </c>
      <c r="H228" s="303">
        <f>VLOOKUP($A228,Sheet1!$A$10:$P$487,8,FALSE)</f>
        <v>0.98</v>
      </c>
      <c r="I228" s="304">
        <f t="shared" si="52"/>
        <v>0.98</v>
      </c>
      <c r="J228" s="302">
        <f>VLOOKUP($A228,Sheet1!$A$10:$P$487,10,FALSE)</f>
        <v>0</v>
      </c>
      <c r="K228" s="303">
        <f>VLOOKUP($A228,Sheet1!$A$10:$P$487,11,FALSE)</f>
        <v>0</v>
      </c>
      <c r="L228" s="303">
        <f>VLOOKUP($A228,Sheet1!$A$10:$P$487,12,FALSE)</f>
        <v>0</v>
      </c>
      <c r="M228" s="303">
        <f>VLOOKUP($A228,Sheet1!$A$10:$P$487,15,FALSE)</f>
        <v>1.59</v>
      </c>
      <c r="N228" s="304">
        <f t="shared" si="53"/>
        <v>1.59</v>
      </c>
      <c r="O228" s="305">
        <f t="shared" si="54"/>
        <v>62.244897959183689</v>
      </c>
    </row>
    <row r="229" spans="1:17" s="306" customFormat="1" ht="15" customHeight="1">
      <c r="A229" s="340" t="s">
        <v>713</v>
      </c>
      <c r="B229" s="347" t="s">
        <v>714</v>
      </c>
      <c r="C229" s="300" t="s">
        <v>12</v>
      </c>
      <c r="D229" s="325" t="s">
        <v>715</v>
      </c>
      <c r="E229" s="302">
        <f>VLOOKUP($A229,Sheet1!$A$10:$P$487,3,FALSE)</f>
        <v>0</v>
      </c>
      <c r="F229" s="303">
        <f>VLOOKUP($A229,Sheet1!$A$10:$P$487,4,FALSE)</f>
        <v>0</v>
      </c>
      <c r="G229" s="303">
        <f>VLOOKUP($A229,Sheet1!$A$10:$P$487,5,FALSE)</f>
        <v>0</v>
      </c>
      <c r="H229" s="303">
        <f>VLOOKUP($A229,Sheet1!$A$10:$P$487,8,FALSE)</f>
        <v>0.22</v>
      </c>
      <c r="I229" s="304">
        <f t="shared" si="52"/>
        <v>0.22</v>
      </c>
      <c r="J229" s="302">
        <f>VLOOKUP($A229,Sheet1!$A$10:$P$487,10,FALSE)</f>
        <v>0</v>
      </c>
      <c r="K229" s="303">
        <f>VLOOKUP($A229,Sheet1!$A$10:$P$487,11,FALSE)</f>
        <v>0</v>
      </c>
      <c r="L229" s="303">
        <f>VLOOKUP($A229,Sheet1!$A$10:$P$487,12,FALSE)</f>
        <v>0</v>
      </c>
      <c r="M229" s="303">
        <f>VLOOKUP($A229,Sheet1!$A$10:$P$487,15,FALSE)</f>
        <v>0.1</v>
      </c>
      <c r="N229" s="304">
        <f t="shared" si="53"/>
        <v>0.1</v>
      </c>
      <c r="O229" s="305">
        <f t="shared" ref="O229" si="55">((N229/I229)-1)*100</f>
        <v>-54.54545454545454</v>
      </c>
    </row>
    <row r="230" spans="1:17" s="98" customFormat="1" ht="15" customHeight="1">
      <c r="A230" s="156"/>
      <c r="B230" s="239"/>
      <c r="C230" s="161"/>
      <c r="D230" s="104"/>
      <c r="E230" s="156"/>
      <c r="F230" s="238"/>
      <c r="G230" s="238"/>
      <c r="H230" s="238"/>
      <c r="I230" s="239"/>
      <c r="J230" s="156"/>
      <c r="K230" s="238"/>
      <c r="L230" s="238"/>
      <c r="M230" s="238"/>
      <c r="N230" s="239"/>
      <c r="O230" s="147"/>
    </row>
    <row r="231" spans="1:17" s="128" customFormat="1" ht="15" customHeight="1">
      <c r="A231" s="489" t="s">
        <v>1686</v>
      </c>
      <c r="B231" s="490"/>
      <c r="C231" s="95"/>
      <c r="D231" s="146"/>
      <c r="E231" s="158">
        <f>SUM(E225:E230)</f>
        <v>0</v>
      </c>
      <c r="F231" s="265">
        <f t="shared" ref="F231:N231" si="56">SUM(F225:F230)</f>
        <v>0</v>
      </c>
      <c r="G231" s="265">
        <f t="shared" si="56"/>
        <v>0.19</v>
      </c>
      <c r="H231" s="265">
        <f t="shared" si="56"/>
        <v>6.62</v>
      </c>
      <c r="I231" s="266">
        <f t="shared" si="56"/>
        <v>6.8100000000000014</v>
      </c>
      <c r="J231" s="158">
        <f t="shared" si="56"/>
        <v>0</v>
      </c>
      <c r="K231" s="265">
        <f t="shared" si="56"/>
        <v>0</v>
      </c>
      <c r="L231" s="265">
        <f t="shared" si="56"/>
        <v>0</v>
      </c>
      <c r="M231" s="265">
        <f t="shared" si="56"/>
        <v>7.1099999999999994</v>
      </c>
      <c r="N231" s="266">
        <f t="shared" si="56"/>
        <v>7.1099999999999994</v>
      </c>
      <c r="O231" s="261">
        <f t="shared" ref="O231" si="57">((N231/I231)-1)*100</f>
        <v>4.4052863436123024</v>
      </c>
    </row>
    <row r="232" spans="1:17" s="98" customFormat="1" ht="15" customHeight="1">
      <c r="A232" s="479"/>
      <c r="B232" s="428"/>
      <c r="C232" s="429"/>
      <c r="D232" s="104"/>
      <c r="E232" s="431"/>
      <c r="F232" s="431"/>
      <c r="G232" s="431"/>
      <c r="H232" s="431"/>
      <c r="I232" s="431"/>
      <c r="J232" s="431"/>
      <c r="K232" s="431"/>
      <c r="L232" s="431"/>
      <c r="M232" s="431"/>
      <c r="N232" s="431"/>
      <c r="O232" s="478"/>
      <c r="P232" s="157"/>
    </row>
    <row r="233" spans="1:17" s="144" customFormat="1" ht="15" hidden="1" customHeight="1">
      <c r="A233" s="471" t="s">
        <v>254</v>
      </c>
      <c r="B233" s="472" t="s">
        <v>59</v>
      </c>
      <c r="C233" s="683" t="s">
        <v>255</v>
      </c>
      <c r="D233" s="685" t="s">
        <v>256</v>
      </c>
      <c r="E233" s="680" t="s">
        <v>608</v>
      </c>
      <c r="F233" s="681"/>
      <c r="G233" s="681"/>
      <c r="H233" s="681"/>
      <c r="I233" s="682"/>
      <c r="J233" s="680" t="s">
        <v>635</v>
      </c>
      <c r="K233" s="681"/>
      <c r="L233" s="681"/>
      <c r="M233" s="681"/>
      <c r="N233" s="682"/>
      <c r="O233" s="143" t="s">
        <v>58</v>
      </c>
    </row>
    <row r="234" spans="1:17" s="144" customFormat="1" ht="27" hidden="1" customHeight="1">
      <c r="A234" s="541"/>
      <c r="B234" s="542"/>
      <c r="C234" s="684"/>
      <c r="D234" s="686"/>
      <c r="E234" s="8" t="s">
        <v>60</v>
      </c>
      <c r="F234" s="222" t="s">
        <v>431</v>
      </c>
      <c r="G234" s="218" t="s">
        <v>333</v>
      </c>
      <c r="H234" s="9" t="s">
        <v>331</v>
      </c>
      <c r="I234" s="219" t="s">
        <v>332</v>
      </c>
      <c r="J234" s="8" t="s">
        <v>60</v>
      </c>
      <c r="K234" s="222" t="s">
        <v>431</v>
      </c>
      <c r="L234" s="218" t="s">
        <v>333</v>
      </c>
      <c r="M234" s="9" t="s">
        <v>331</v>
      </c>
      <c r="N234" s="219" t="s">
        <v>332</v>
      </c>
      <c r="O234" s="145" t="s">
        <v>61</v>
      </c>
    </row>
    <row r="235" spans="1:17" s="98" customFormat="1" ht="15" hidden="1" customHeight="1">
      <c r="A235" s="153"/>
      <c r="B235" s="154"/>
      <c r="C235" s="155"/>
      <c r="D235" s="104"/>
      <c r="E235" s="156"/>
      <c r="F235" s="238"/>
      <c r="G235" s="238"/>
      <c r="H235" s="238"/>
      <c r="I235" s="239"/>
      <c r="J235" s="156"/>
      <c r="K235" s="238"/>
      <c r="L235" s="238"/>
      <c r="M235" s="238"/>
      <c r="N235" s="239"/>
      <c r="O235" s="152"/>
      <c r="P235" s="157"/>
    </row>
    <row r="236" spans="1:17" s="144" customFormat="1" ht="15" hidden="1" customHeight="1">
      <c r="A236" s="455" t="s">
        <v>1396</v>
      </c>
      <c r="B236" s="456" t="s">
        <v>1408</v>
      </c>
      <c r="C236" s="95" t="s">
        <v>62</v>
      </c>
      <c r="D236" s="146"/>
      <c r="E236" s="149" t="s">
        <v>62</v>
      </c>
      <c r="F236" s="150"/>
      <c r="G236" s="150"/>
      <c r="H236" s="150" t="s">
        <v>62</v>
      </c>
      <c r="I236" s="151"/>
      <c r="J236" s="149" t="s">
        <v>62</v>
      </c>
      <c r="K236" s="150" t="s">
        <v>62</v>
      </c>
      <c r="L236" s="150"/>
      <c r="M236" s="150"/>
      <c r="N236" s="151" t="s">
        <v>62</v>
      </c>
      <c r="O236" s="147"/>
    </row>
    <row r="237" spans="1:17" s="99" customFormat="1" ht="15" hidden="1" customHeight="1">
      <c r="A237" s="496"/>
      <c r="B237" s="237"/>
      <c r="C237" s="243"/>
      <c r="D237" s="247"/>
      <c r="E237" s="302"/>
      <c r="F237" s="303"/>
      <c r="G237" s="303"/>
      <c r="H237" s="303"/>
      <c r="I237" s="304">
        <f t="shared" ref="I237:I243" si="58">G237+H237</f>
        <v>0</v>
      </c>
      <c r="J237" s="302"/>
      <c r="K237" s="303"/>
      <c r="L237" s="303"/>
      <c r="M237" s="303"/>
      <c r="N237" s="304">
        <f t="shared" ref="N237:N243" si="59">L237+M237</f>
        <v>0</v>
      </c>
      <c r="O237" s="305" t="e">
        <f t="shared" ref="O237:O243" si="60">((N237/I237)-1)*100</f>
        <v>#DIV/0!</v>
      </c>
      <c r="P237" s="101"/>
      <c r="Q237" s="98"/>
    </row>
    <row r="238" spans="1:17" s="99" customFormat="1" ht="15" hidden="1" customHeight="1">
      <c r="A238" s="496"/>
      <c r="B238" s="237"/>
      <c r="C238" s="243"/>
      <c r="D238" s="247"/>
      <c r="E238" s="302"/>
      <c r="F238" s="303"/>
      <c r="G238" s="303"/>
      <c r="H238" s="303"/>
      <c r="I238" s="304">
        <f t="shared" si="58"/>
        <v>0</v>
      </c>
      <c r="J238" s="302"/>
      <c r="K238" s="303"/>
      <c r="L238" s="303"/>
      <c r="M238" s="303"/>
      <c r="N238" s="304">
        <f t="shared" si="59"/>
        <v>0</v>
      </c>
      <c r="O238" s="305" t="e">
        <f t="shared" si="60"/>
        <v>#DIV/0!</v>
      </c>
      <c r="P238" s="101"/>
      <c r="Q238" s="98"/>
    </row>
    <row r="239" spans="1:17" s="99" customFormat="1" ht="15" hidden="1" customHeight="1">
      <c r="A239" s="496"/>
      <c r="B239" s="237"/>
      <c r="C239" s="243"/>
      <c r="D239" s="247"/>
      <c r="E239" s="302"/>
      <c r="F239" s="303"/>
      <c r="G239" s="303"/>
      <c r="H239" s="303"/>
      <c r="I239" s="304">
        <f t="shared" si="58"/>
        <v>0</v>
      </c>
      <c r="J239" s="302"/>
      <c r="K239" s="303"/>
      <c r="L239" s="303"/>
      <c r="M239" s="303"/>
      <c r="N239" s="304">
        <f t="shared" si="59"/>
        <v>0</v>
      </c>
      <c r="O239" s="305" t="e">
        <f t="shared" si="60"/>
        <v>#DIV/0!</v>
      </c>
      <c r="P239" s="101"/>
      <c r="Q239" s="98"/>
    </row>
    <row r="240" spans="1:17" s="99" customFormat="1" ht="15" hidden="1" customHeight="1">
      <c r="A240" s="496"/>
      <c r="B240" s="237"/>
      <c r="C240" s="243"/>
      <c r="D240" s="247"/>
      <c r="E240" s="302"/>
      <c r="F240" s="303"/>
      <c r="G240" s="303"/>
      <c r="H240" s="303"/>
      <c r="I240" s="304">
        <f t="shared" si="58"/>
        <v>0</v>
      </c>
      <c r="J240" s="302"/>
      <c r="K240" s="303"/>
      <c r="L240" s="303"/>
      <c r="M240" s="303"/>
      <c r="N240" s="304">
        <f t="shared" si="59"/>
        <v>0</v>
      </c>
      <c r="O240" s="305" t="e">
        <f t="shared" si="60"/>
        <v>#DIV/0!</v>
      </c>
      <c r="P240" s="101"/>
      <c r="Q240" s="98"/>
    </row>
    <row r="241" spans="1:17" s="99" customFormat="1" ht="15" hidden="1" customHeight="1">
      <c r="A241" s="496"/>
      <c r="B241" s="237"/>
      <c r="C241" s="243"/>
      <c r="D241" s="247"/>
      <c r="E241" s="302"/>
      <c r="F241" s="303"/>
      <c r="G241" s="303"/>
      <c r="H241" s="303"/>
      <c r="I241" s="304">
        <f t="shared" si="58"/>
        <v>0</v>
      </c>
      <c r="J241" s="302"/>
      <c r="K241" s="303"/>
      <c r="L241" s="303"/>
      <c r="M241" s="303"/>
      <c r="N241" s="304">
        <f t="shared" si="59"/>
        <v>0</v>
      </c>
      <c r="O241" s="305" t="e">
        <f t="shared" si="60"/>
        <v>#DIV/0!</v>
      </c>
      <c r="P241" s="101"/>
      <c r="Q241" s="98"/>
    </row>
    <row r="242" spans="1:17" s="99" customFormat="1" ht="15" hidden="1" customHeight="1">
      <c r="A242" s="496"/>
      <c r="B242" s="237"/>
      <c r="C242" s="243"/>
      <c r="D242" s="247"/>
      <c r="E242" s="302"/>
      <c r="F242" s="303"/>
      <c r="G242" s="303"/>
      <c r="H242" s="303"/>
      <c r="I242" s="304">
        <f t="shared" si="58"/>
        <v>0</v>
      </c>
      <c r="J242" s="302"/>
      <c r="K242" s="303"/>
      <c r="L242" s="303"/>
      <c r="M242" s="303"/>
      <c r="N242" s="304">
        <f t="shared" si="59"/>
        <v>0</v>
      </c>
      <c r="O242" s="305" t="e">
        <f t="shared" si="60"/>
        <v>#DIV/0!</v>
      </c>
      <c r="P242" s="101"/>
      <c r="Q242" s="98"/>
    </row>
    <row r="243" spans="1:17" s="99" customFormat="1" ht="15" hidden="1" customHeight="1">
      <c r="A243" s="496"/>
      <c r="B243" s="237"/>
      <c r="C243" s="243"/>
      <c r="D243" s="247"/>
      <c r="E243" s="302"/>
      <c r="F243" s="303"/>
      <c r="G243" s="303"/>
      <c r="H243" s="303"/>
      <c r="I243" s="304">
        <f t="shared" si="58"/>
        <v>0</v>
      </c>
      <c r="J243" s="302"/>
      <c r="K243" s="303"/>
      <c r="L243" s="303"/>
      <c r="M243" s="303"/>
      <c r="N243" s="304">
        <f t="shared" si="59"/>
        <v>0</v>
      </c>
      <c r="O243" s="305" t="e">
        <f t="shared" si="60"/>
        <v>#DIV/0!</v>
      </c>
      <c r="P243" s="101"/>
      <c r="Q243" s="98"/>
    </row>
    <row r="244" spans="1:17" s="99" customFormat="1" ht="15" hidden="1" customHeight="1">
      <c r="A244" s="496"/>
      <c r="B244" s="504"/>
      <c r="C244" s="243"/>
      <c r="D244" s="104"/>
      <c r="E244" s="156"/>
      <c r="F244" s="238"/>
      <c r="G244" s="238"/>
      <c r="H244" s="238"/>
      <c r="I244" s="239"/>
      <c r="J244" s="156"/>
      <c r="K244" s="238"/>
      <c r="L244" s="238"/>
      <c r="M244" s="238"/>
      <c r="N244" s="239"/>
      <c r="O244" s="152"/>
      <c r="P244" s="157"/>
      <c r="Q244" s="98"/>
    </row>
    <row r="245" spans="1:17" s="128" customFormat="1" ht="15" hidden="1" customHeight="1">
      <c r="A245" s="543" t="s">
        <v>1687</v>
      </c>
      <c r="B245" s="544"/>
      <c r="C245" s="95"/>
      <c r="D245" s="146"/>
      <c r="E245" s="158">
        <f t="shared" ref="E245:N245" si="61">SUM(E236:E244)</f>
        <v>0</v>
      </c>
      <c r="F245" s="265">
        <f t="shared" si="61"/>
        <v>0</v>
      </c>
      <c r="G245" s="265">
        <f t="shared" si="61"/>
        <v>0</v>
      </c>
      <c r="H245" s="265">
        <f t="shared" si="61"/>
        <v>0</v>
      </c>
      <c r="I245" s="266">
        <f t="shared" si="61"/>
        <v>0</v>
      </c>
      <c r="J245" s="158">
        <f t="shared" si="61"/>
        <v>0</v>
      </c>
      <c r="K245" s="265">
        <f t="shared" si="61"/>
        <v>0</v>
      </c>
      <c r="L245" s="265">
        <f t="shared" si="61"/>
        <v>0</v>
      </c>
      <c r="M245" s="265">
        <f t="shared" si="61"/>
        <v>0</v>
      </c>
      <c r="N245" s="266">
        <f t="shared" si="61"/>
        <v>0</v>
      </c>
      <c r="O245" s="261" t="e">
        <f t="shared" ref="O245" si="62">((N245/I245)-1)*100</f>
        <v>#DIV/0!</v>
      </c>
    </row>
    <row r="246" spans="1:17" s="98" customFormat="1" ht="15" hidden="1" customHeight="1">
      <c r="A246" s="505"/>
      <c r="B246" s="506"/>
      <c r="C246" s="324"/>
      <c r="D246" s="171"/>
      <c r="E246" s="172"/>
      <c r="F246" s="172"/>
      <c r="G246" s="172"/>
      <c r="H246" s="172"/>
      <c r="I246" s="172"/>
      <c r="J246" s="172"/>
      <c r="K246" s="172"/>
      <c r="L246" s="172"/>
      <c r="M246" s="172"/>
      <c r="N246" s="172"/>
      <c r="O246" s="173"/>
    </row>
    <row r="247" spans="1:17" s="128" customFormat="1" ht="20.100000000000001" customHeight="1">
      <c r="A247" s="578" t="s">
        <v>281</v>
      </c>
      <c r="B247" s="492"/>
      <c r="C247" s="174"/>
      <c r="D247" s="146"/>
      <c r="E247" s="175">
        <f>SUM(E91:E246)/2</f>
        <v>0.33000000000000007</v>
      </c>
      <c r="F247" s="176">
        <f t="shared" ref="F247:N247" si="63">SUM(F91:F246)/2</f>
        <v>73.480000000000018</v>
      </c>
      <c r="G247" s="176">
        <f t="shared" si="63"/>
        <v>12.590000000000002</v>
      </c>
      <c r="H247" s="176">
        <f t="shared" si="63"/>
        <v>1013.33</v>
      </c>
      <c r="I247" s="177">
        <f t="shared" si="63"/>
        <v>1025.92</v>
      </c>
      <c r="J247" s="175">
        <f t="shared" si="63"/>
        <v>0.34000000000000014</v>
      </c>
      <c r="K247" s="176">
        <f t="shared" si="63"/>
        <v>80.22000000000007</v>
      </c>
      <c r="L247" s="176">
        <f t="shared" si="63"/>
        <v>11.659999999999998</v>
      </c>
      <c r="M247" s="176">
        <f t="shared" si="63"/>
        <v>1139.0700000000004</v>
      </c>
      <c r="N247" s="177">
        <f t="shared" si="63"/>
        <v>1150.73</v>
      </c>
      <c r="O247" s="258">
        <f t="shared" ref="O247:O248" si="64">((N247/I247)-1)*100</f>
        <v>12.165665938864612</v>
      </c>
    </row>
    <row r="248" spans="1:17" s="128" customFormat="1" ht="20.100000000000001" customHeight="1">
      <c r="A248" s="578" t="s">
        <v>282</v>
      </c>
      <c r="B248" s="492"/>
      <c r="C248" s="174"/>
      <c r="D248" s="146"/>
      <c r="E248" s="175">
        <v>0.52</v>
      </c>
      <c r="F248" s="176">
        <v>88.53</v>
      </c>
      <c r="G248" s="176">
        <v>15.79</v>
      </c>
      <c r="H248" s="176">
        <v>1146.46</v>
      </c>
      <c r="I248" s="177">
        <f>SUM(G248:H248)</f>
        <v>1162.25</v>
      </c>
      <c r="J248" s="175">
        <v>0.66</v>
      </c>
      <c r="K248" s="176">
        <v>98.34</v>
      </c>
      <c r="L248" s="176">
        <v>14.45</v>
      </c>
      <c r="M248" s="176">
        <v>1287.6300000000001</v>
      </c>
      <c r="N248" s="177">
        <f>SUM(L248:M248)</f>
        <v>1302.0800000000002</v>
      </c>
      <c r="O248" s="258">
        <f t="shared" si="64"/>
        <v>12.03097440309746</v>
      </c>
    </row>
    <row r="249" spans="1:17" s="98" customFormat="1" ht="15" customHeight="1">
      <c r="A249" s="240"/>
      <c r="B249" s="241"/>
      <c r="C249" s="241"/>
      <c r="D249" s="242"/>
      <c r="E249" s="179"/>
      <c r="F249" s="179"/>
      <c r="G249" s="179"/>
      <c r="H249" s="179"/>
      <c r="I249" s="179"/>
      <c r="J249" s="179"/>
      <c r="K249" s="179"/>
      <c r="L249" s="179"/>
      <c r="M249" s="179"/>
      <c r="N249" s="179"/>
      <c r="O249" s="180"/>
    </row>
    <row r="250" spans="1:17" s="98" customFormat="1" ht="15" customHeight="1">
      <c r="A250" s="240"/>
      <c r="B250" s="241"/>
      <c r="C250" s="241"/>
      <c r="D250" s="242"/>
      <c r="E250" s="179"/>
      <c r="F250" s="179"/>
      <c r="G250" s="179"/>
      <c r="H250" s="179"/>
      <c r="I250" s="179"/>
      <c r="J250" s="179"/>
      <c r="K250" s="179"/>
      <c r="L250" s="179"/>
      <c r="M250" s="179"/>
      <c r="N250" s="179"/>
      <c r="O250" s="180"/>
    </row>
    <row r="251" spans="1:17" s="98" customFormat="1" ht="15" customHeight="1">
      <c r="A251" s="240"/>
      <c r="B251" s="241"/>
      <c r="C251" s="241"/>
      <c r="D251" s="242"/>
      <c r="E251" s="179"/>
      <c r="F251" s="179"/>
      <c r="G251" s="179"/>
      <c r="H251" s="179"/>
      <c r="I251" s="179"/>
      <c r="J251" s="179"/>
      <c r="K251" s="179"/>
      <c r="L251" s="179"/>
      <c r="M251" s="179"/>
      <c r="N251" s="179"/>
      <c r="O251" s="180"/>
    </row>
    <row r="252" spans="1:17" s="128" customFormat="1" ht="20.100000000000001" customHeight="1">
      <c r="A252" s="498" t="s">
        <v>283</v>
      </c>
      <c r="B252" s="500" t="s">
        <v>284</v>
      </c>
      <c r="C252" s="321"/>
      <c r="D252" s="322"/>
      <c r="E252" s="319"/>
      <c r="F252" s="319"/>
      <c r="G252" s="319"/>
      <c r="H252" s="319"/>
      <c r="I252" s="319"/>
      <c r="J252" s="319"/>
      <c r="K252" s="319"/>
      <c r="L252" s="319"/>
      <c r="M252" s="319"/>
      <c r="N252" s="319"/>
      <c r="O252" s="137"/>
    </row>
    <row r="253" spans="1:17" s="182" customFormat="1" ht="15" customHeight="1">
      <c r="A253" s="499"/>
      <c r="B253" s="499"/>
      <c r="C253" s="320"/>
      <c r="D253" s="323"/>
      <c r="E253" s="320"/>
      <c r="F253" s="320"/>
      <c r="G253" s="320"/>
      <c r="H253" s="320"/>
      <c r="I253" s="320"/>
      <c r="J253" s="320"/>
      <c r="K253" s="320"/>
      <c r="L253" s="320"/>
      <c r="M253" s="320"/>
      <c r="N253" s="320"/>
      <c r="O253" s="181"/>
      <c r="P253" s="241"/>
    </row>
    <row r="254" spans="1:17" s="144" customFormat="1" ht="15" customHeight="1">
      <c r="A254" s="471"/>
      <c r="B254" s="472"/>
      <c r="C254" s="473"/>
      <c r="D254" s="474"/>
      <c r="E254" s="680" t="s">
        <v>635</v>
      </c>
      <c r="F254" s="681"/>
      <c r="G254" s="681"/>
      <c r="H254" s="681"/>
      <c r="I254" s="682"/>
      <c r="J254" s="680" t="s">
        <v>868</v>
      </c>
      <c r="K254" s="681"/>
      <c r="L254" s="681"/>
      <c r="M254" s="681"/>
      <c r="N254" s="682"/>
      <c r="O254" s="475"/>
    </row>
    <row r="255" spans="1:17" s="144" customFormat="1" ht="27">
      <c r="A255" s="471" t="s">
        <v>254</v>
      </c>
      <c r="B255" s="472" t="s">
        <v>59</v>
      </c>
      <c r="C255" s="473" t="s">
        <v>255</v>
      </c>
      <c r="D255" s="474" t="s">
        <v>256</v>
      </c>
      <c r="E255" s="8" t="s">
        <v>60</v>
      </c>
      <c r="F255" s="222" t="s">
        <v>431</v>
      </c>
      <c r="G255" s="218" t="s">
        <v>333</v>
      </c>
      <c r="H255" s="9" t="s">
        <v>331</v>
      </c>
      <c r="I255" s="450" t="s">
        <v>332</v>
      </c>
      <c r="J255" s="8" t="s">
        <v>60</v>
      </c>
      <c r="K255" s="222" t="s">
        <v>431</v>
      </c>
      <c r="L255" s="218" t="s">
        <v>333</v>
      </c>
      <c r="M255" s="9" t="s">
        <v>331</v>
      </c>
      <c r="N255" s="450" t="s">
        <v>332</v>
      </c>
      <c r="O255" s="145" t="s">
        <v>1684</v>
      </c>
    </row>
    <row r="256" spans="1:17" s="144" customFormat="1" ht="15" customHeight="1">
      <c r="A256" s="352" t="s">
        <v>259</v>
      </c>
      <c r="B256" s="159" t="s">
        <v>260</v>
      </c>
      <c r="C256" s="95" t="s">
        <v>62</v>
      </c>
      <c r="D256" s="146"/>
      <c r="E256" s="149" t="s">
        <v>62</v>
      </c>
      <c r="F256" s="150"/>
      <c r="G256" s="150"/>
      <c r="H256" s="96" t="s">
        <v>62</v>
      </c>
      <c r="I256" s="151"/>
      <c r="J256" s="149" t="s">
        <v>62</v>
      </c>
      <c r="K256" s="150" t="s">
        <v>62</v>
      </c>
      <c r="L256" s="150"/>
      <c r="M256" s="150"/>
      <c r="N256" s="151" t="s">
        <v>62</v>
      </c>
      <c r="O256" s="147"/>
    </row>
    <row r="257" spans="1:15" s="306" customFormat="1" ht="15" customHeight="1">
      <c r="A257" s="340" t="s">
        <v>720</v>
      </c>
      <c r="B257" s="347" t="s">
        <v>721</v>
      </c>
      <c r="C257" s="300" t="s">
        <v>10</v>
      </c>
      <c r="D257" s="301" t="s">
        <v>132</v>
      </c>
      <c r="E257" s="302">
        <f>VLOOKUP($A257,Sheet1!$A$10:$P$487,3,FALSE)</f>
        <v>0</v>
      </c>
      <c r="F257" s="303">
        <f>VLOOKUP($A257,Sheet1!$A$10:$P$487,4,FALSE)</f>
        <v>0</v>
      </c>
      <c r="G257" s="303">
        <f>VLOOKUP($A257,Sheet1!$A$10:$P$487,5,FALSE)</f>
        <v>0.4</v>
      </c>
      <c r="H257" s="303">
        <f>VLOOKUP($A257,Sheet1!$A$10:$P$487,8,FALSE)</f>
        <v>1.85</v>
      </c>
      <c r="I257" s="304">
        <f t="shared" ref="I257:I320" si="65">G257+H257</f>
        <v>2.25</v>
      </c>
      <c r="J257" s="302">
        <f>VLOOKUP($A257,Sheet1!$A$10:$P$487,10,FALSE)</f>
        <v>0</v>
      </c>
      <c r="K257" s="303">
        <f>VLOOKUP($A257,Sheet1!$A$10:$P$487,11,FALSE)</f>
        <v>0</v>
      </c>
      <c r="L257" s="303">
        <f>VLOOKUP($A257,Sheet1!$A$10:$P$487,12,FALSE)</f>
        <v>0.67</v>
      </c>
      <c r="M257" s="303">
        <f>VLOOKUP($A257,Sheet1!$A$10:$P$487,15,FALSE)</f>
        <v>1.25</v>
      </c>
      <c r="N257" s="304">
        <f t="shared" ref="N257:N320" si="66">L257+M257</f>
        <v>1.92</v>
      </c>
      <c r="O257" s="305">
        <f t="shared" ref="O257:O288" si="67">((N257/I257)-1)*100</f>
        <v>-14.666666666666671</v>
      </c>
    </row>
    <row r="258" spans="1:15" s="306" customFormat="1" ht="15" customHeight="1">
      <c r="A258" s="340" t="s">
        <v>722</v>
      </c>
      <c r="B258" s="347" t="s">
        <v>723</v>
      </c>
      <c r="C258" s="300" t="s">
        <v>10</v>
      </c>
      <c r="D258" s="301" t="s">
        <v>132</v>
      </c>
      <c r="E258" s="302">
        <f>VLOOKUP($A258,Sheet1!$A$10:$P$487,3,FALSE)</f>
        <v>0</v>
      </c>
      <c r="F258" s="303">
        <f>VLOOKUP($A258,Sheet1!$A$10:$P$487,4,FALSE)</f>
        <v>0</v>
      </c>
      <c r="G258" s="303">
        <f>VLOOKUP($A258,Sheet1!$A$10:$P$487,5,FALSE)</f>
        <v>0.08</v>
      </c>
      <c r="H258" s="303">
        <f>VLOOKUP($A258,Sheet1!$A$10:$P$487,8,FALSE)</f>
        <v>0.23</v>
      </c>
      <c r="I258" s="304">
        <f t="shared" si="65"/>
        <v>0.31</v>
      </c>
      <c r="J258" s="302">
        <f>VLOOKUP($A258,Sheet1!$A$10:$P$487,10,FALSE)</f>
        <v>0</v>
      </c>
      <c r="K258" s="303">
        <f>VLOOKUP($A258,Sheet1!$A$10:$P$487,11,FALSE)</f>
        <v>0</v>
      </c>
      <c r="L258" s="303">
        <f>VLOOKUP($A258,Sheet1!$A$10:$P$487,12,FALSE)</f>
        <v>7.0000000000000007E-2</v>
      </c>
      <c r="M258" s="303">
        <f>VLOOKUP($A258,Sheet1!$A$10:$P$487,15,FALSE)</f>
        <v>0.26</v>
      </c>
      <c r="N258" s="304">
        <f t="shared" si="66"/>
        <v>0.33</v>
      </c>
      <c r="O258" s="305">
        <f t="shared" si="67"/>
        <v>6.4516129032258229</v>
      </c>
    </row>
    <row r="259" spans="1:15" s="306" customFormat="1" ht="15" customHeight="1">
      <c r="A259" s="340" t="s">
        <v>446</v>
      </c>
      <c r="B259" s="347" t="s">
        <v>447</v>
      </c>
      <c r="C259" s="300" t="s">
        <v>10</v>
      </c>
      <c r="D259" s="301" t="s">
        <v>132</v>
      </c>
      <c r="E259" s="302">
        <f>VLOOKUP($A259,Sheet1!$A$10:$P$487,3,FALSE)</f>
        <v>0</v>
      </c>
      <c r="F259" s="303">
        <f>VLOOKUP($A259,Sheet1!$A$10:$P$487,4,FALSE)</f>
        <v>0</v>
      </c>
      <c r="G259" s="303">
        <f>VLOOKUP($A259,Sheet1!$A$10:$P$487,5,FALSE)</f>
        <v>2.93</v>
      </c>
      <c r="H259" s="303">
        <f>VLOOKUP($A259,Sheet1!$A$10:$P$487,8,FALSE)</f>
        <v>6.5</v>
      </c>
      <c r="I259" s="304">
        <f t="shared" si="65"/>
        <v>9.43</v>
      </c>
      <c r="J259" s="302">
        <f>VLOOKUP($A259,Sheet1!$A$10:$P$487,10,FALSE)</f>
        <v>0</v>
      </c>
      <c r="K259" s="303">
        <f>VLOOKUP($A259,Sheet1!$A$10:$P$487,11,FALSE)</f>
        <v>0.19</v>
      </c>
      <c r="L259" s="303">
        <f>VLOOKUP($A259,Sheet1!$A$10:$P$487,12,FALSE)</f>
        <v>4.05</v>
      </c>
      <c r="M259" s="303">
        <f>VLOOKUP($A259,Sheet1!$A$10:$P$487,15,FALSE)</f>
        <v>5.0999999999999996</v>
      </c>
      <c r="N259" s="304">
        <f t="shared" si="66"/>
        <v>9.1499999999999986</v>
      </c>
      <c r="O259" s="305">
        <f t="shared" si="67"/>
        <v>-2.969247083775195</v>
      </c>
    </row>
    <row r="260" spans="1:15" s="306" customFormat="1" ht="15" customHeight="1">
      <c r="A260" s="340" t="s">
        <v>357</v>
      </c>
      <c r="B260" s="347" t="s">
        <v>448</v>
      </c>
      <c r="C260" s="300" t="s">
        <v>10</v>
      </c>
      <c r="D260" s="301" t="s">
        <v>132</v>
      </c>
      <c r="E260" s="302">
        <f>VLOOKUP($A260,Sheet1!$A$10:$P$487,3,FALSE)</f>
        <v>0</v>
      </c>
      <c r="F260" s="303">
        <f>VLOOKUP($A260,Sheet1!$A$10:$P$487,4,FALSE)</f>
        <v>0.35</v>
      </c>
      <c r="G260" s="303">
        <f>VLOOKUP($A260,Sheet1!$A$10:$P$487,5,FALSE)</f>
        <v>0.09</v>
      </c>
      <c r="H260" s="303">
        <f>VLOOKUP($A260,Sheet1!$A$10:$P$487,8,FALSE)</f>
        <v>1.25</v>
      </c>
      <c r="I260" s="304">
        <f t="shared" si="65"/>
        <v>1.34</v>
      </c>
      <c r="J260" s="302">
        <f>VLOOKUP($A260,Sheet1!$A$10:$P$487,10,FALSE)</f>
        <v>0</v>
      </c>
      <c r="K260" s="303">
        <f>VLOOKUP($A260,Sheet1!$A$10:$P$487,11,FALSE)</f>
        <v>0.22</v>
      </c>
      <c r="L260" s="303">
        <f>VLOOKUP($A260,Sheet1!$A$10:$P$487,12,FALSE)</f>
        <v>0.9</v>
      </c>
      <c r="M260" s="303">
        <f>VLOOKUP($A260,Sheet1!$A$10:$P$487,15,FALSE)</f>
        <v>0.89</v>
      </c>
      <c r="N260" s="304">
        <f t="shared" si="66"/>
        <v>1.79</v>
      </c>
      <c r="O260" s="305">
        <f t="shared" si="67"/>
        <v>33.582089552238806</v>
      </c>
    </row>
    <row r="261" spans="1:15" s="306" customFormat="1" ht="15" customHeight="1">
      <c r="A261" s="340" t="s">
        <v>724</v>
      </c>
      <c r="B261" s="347" t="s">
        <v>725</v>
      </c>
      <c r="C261" s="300" t="s">
        <v>10</v>
      </c>
      <c r="D261" s="301" t="s">
        <v>132</v>
      </c>
      <c r="E261" s="302">
        <f>VLOOKUP($A261,Sheet1!$A$10:$P$487,3,FALSE)</f>
        <v>0</v>
      </c>
      <c r="F261" s="303">
        <f>VLOOKUP($A261,Sheet1!$A$10:$P$487,4,FALSE)</f>
        <v>0</v>
      </c>
      <c r="G261" s="303">
        <f>VLOOKUP($A261,Sheet1!$A$10:$P$487,5,FALSE)</f>
        <v>0</v>
      </c>
      <c r="H261" s="303">
        <f>VLOOKUP($A261,Sheet1!$A$10:$P$487,8,FALSE)</f>
        <v>0.86</v>
      </c>
      <c r="I261" s="304">
        <f t="shared" si="65"/>
        <v>0.86</v>
      </c>
      <c r="J261" s="302">
        <f>VLOOKUP($A261,Sheet1!$A$10:$P$487,10,FALSE)</f>
        <v>0</v>
      </c>
      <c r="K261" s="303">
        <f>VLOOKUP($A261,Sheet1!$A$10:$P$487,11,FALSE)</f>
        <v>0.28999999999999998</v>
      </c>
      <c r="L261" s="303">
        <f>VLOOKUP($A261,Sheet1!$A$10:$P$487,12,FALSE)</f>
        <v>0</v>
      </c>
      <c r="M261" s="303">
        <f>VLOOKUP($A261,Sheet1!$A$10:$P$487,15,FALSE)</f>
        <v>0.38</v>
      </c>
      <c r="N261" s="304">
        <f t="shared" si="66"/>
        <v>0.38</v>
      </c>
      <c r="O261" s="305">
        <f t="shared" si="67"/>
        <v>-55.813953488372093</v>
      </c>
    </row>
    <row r="262" spans="1:15" s="306" customFormat="1" ht="15" customHeight="1">
      <c r="A262" s="340" t="s">
        <v>726</v>
      </c>
      <c r="B262" s="347" t="s">
        <v>727</v>
      </c>
      <c r="C262" s="300" t="s">
        <v>10</v>
      </c>
      <c r="D262" s="301" t="s">
        <v>132</v>
      </c>
      <c r="E262" s="302">
        <f>VLOOKUP($A262,Sheet1!$A$10:$P$487,3,FALSE)</f>
        <v>0</v>
      </c>
      <c r="F262" s="303">
        <f>VLOOKUP($A262,Sheet1!$A$10:$P$487,4,FALSE)</f>
        <v>0</v>
      </c>
      <c r="G262" s="303">
        <f>VLOOKUP($A262,Sheet1!$A$10:$P$487,5,FALSE)</f>
        <v>0.38</v>
      </c>
      <c r="H262" s="303">
        <f>VLOOKUP($A262,Sheet1!$A$10:$P$487,8,FALSE)</f>
        <v>0.26</v>
      </c>
      <c r="I262" s="304">
        <f t="shared" si="65"/>
        <v>0.64</v>
      </c>
      <c r="J262" s="302">
        <f>VLOOKUP($A262,Sheet1!$A$10:$P$487,10,FALSE)</f>
        <v>0</v>
      </c>
      <c r="K262" s="303">
        <f>VLOOKUP($A262,Sheet1!$A$10:$P$487,11,FALSE)</f>
        <v>0</v>
      </c>
      <c r="L262" s="303">
        <f>VLOOKUP($A262,Sheet1!$A$10:$P$487,12,FALSE)</f>
        <v>0</v>
      </c>
      <c r="M262" s="303">
        <f>VLOOKUP($A262,Sheet1!$A$10:$P$487,15,FALSE)</f>
        <v>1.19</v>
      </c>
      <c r="N262" s="304">
        <f t="shared" si="66"/>
        <v>1.19</v>
      </c>
      <c r="O262" s="305">
        <f t="shared" si="67"/>
        <v>85.937499999999972</v>
      </c>
    </row>
    <row r="263" spans="1:15" s="306" customFormat="1" ht="15" customHeight="1">
      <c r="A263" s="340" t="s">
        <v>532</v>
      </c>
      <c r="B263" s="347" t="s">
        <v>565</v>
      </c>
      <c r="C263" s="300" t="s">
        <v>10</v>
      </c>
      <c r="D263" s="301" t="s">
        <v>132</v>
      </c>
      <c r="E263" s="302">
        <f>VLOOKUP($A263,Sheet1!$A$10:$P$487,3,FALSE)</f>
        <v>0</v>
      </c>
      <c r="F263" s="303">
        <f>VLOOKUP($A263,Sheet1!$A$10:$P$487,4,FALSE)</f>
        <v>0.1</v>
      </c>
      <c r="G263" s="303">
        <f>VLOOKUP($A263,Sheet1!$A$10:$P$487,5,FALSE)</f>
        <v>1.03</v>
      </c>
      <c r="H263" s="303">
        <f>VLOOKUP($A263,Sheet1!$A$10:$P$487,8,FALSE)</f>
        <v>1.67</v>
      </c>
      <c r="I263" s="304">
        <f t="shared" si="65"/>
        <v>2.7</v>
      </c>
      <c r="J263" s="302">
        <f>VLOOKUP($A263,Sheet1!$A$10:$P$487,10,FALSE)</f>
        <v>0</v>
      </c>
      <c r="K263" s="303">
        <f>VLOOKUP($A263,Sheet1!$A$10:$P$487,11,FALSE)</f>
        <v>0.02</v>
      </c>
      <c r="L263" s="303">
        <f>VLOOKUP($A263,Sheet1!$A$10:$P$487,12,FALSE)</f>
        <v>0.56999999999999995</v>
      </c>
      <c r="M263" s="303">
        <f>VLOOKUP($A263,Sheet1!$A$10:$P$487,15,FALSE)</f>
        <v>2.1</v>
      </c>
      <c r="N263" s="304">
        <f t="shared" si="66"/>
        <v>2.67</v>
      </c>
      <c r="O263" s="305">
        <f t="shared" si="67"/>
        <v>-1.1111111111111183</v>
      </c>
    </row>
    <row r="264" spans="1:15" s="306" customFormat="1" ht="15" customHeight="1">
      <c r="A264" s="340" t="s">
        <v>728</v>
      </c>
      <c r="B264" s="347" t="s">
        <v>729</v>
      </c>
      <c r="C264" s="300" t="s">
        <v>10</v>
      </c>
      <c r="D264" s="301" t="s">
        <v>132</v>
      </c>
      <c r="E264" s="302">
        <f>VLOOKUP($A264,Sheet1!$A$10:$P$487,3,FALSE)</f>
        <v>0</v>
      </c>
      <c r="F264" s="303">
        <f>VLOOKUP($A264,Sheet1!$A$10:$P$487,4,FALSE)</f>
        <v>0</v>
      </c>
      <c r="G264" s="303">
        <f>VLOOKUP($A264,Sheet1!$A$10:$P$487,5,FALSE)</f>
        <v>0.11</v>
      </c>
      <c r="H264" s="303">
        <f>VLOOKUP($A264,Sheet1!$A$10:$P$487,8,FALSE)</f>
        <v>0.22</v>
      </c>
      <c r="I264" s="304">
        <f t="shared" si="65"/>
        <v>0.33</v>
      </c>
      <c r="J264" s="302">
        <f>VLOOKUP($A264,Sheet1!$A$10:$P$487,10,FALSE)</f>
        <v>0</v>
      </c>
      <c r="K264" s="303">
        <f>VLOOKUP($A264,Sheet1!$A$10:$P$487,11,FALSE)</f>
        <v>0</v>
      </c>
      <c r="L264" s="303">
        <f>VLOOKUP($A264,Sheet1!$A$10:$P$487,12,FALSE)</f>
        <v>0.45</v>
      </c>
      <c r="M264" s="303">
        <f>VLOOKUP($A264,Sheet1!$A$10:$P$487,15,FALSE)</f>
        <v>0.36</v>
      </c>
      <c r="N264" s="304">
        <f t="shared" si="66"/>
        <v>0.81</v>
      </c>
      <c r="O264" s="305">
        <f t="shared" si="67"/>
        <v>145.45454545454547</v>
      </c>
    </row>
    <row r="265" spans="1:15" s="306" customFormat="1" ht="15" customHeight="1">
      <c r="A265" s="340" t="s">
        <v>71</v>
      </c>
      <c r="B265" s="347" t="s">
        <v>187</v>
      </c>
      <c r="C265" s="300" t="s">
        <v>10</v>
      </c>
      <c r="D265" s="301" t="s">
        <v>132</v>
      </c>
      <c r="E265" s="302">
        <f>VLOOKUP($A265,Sheet1!$A$10:$P$487,3,FALSE)</f>
        <v>0</v>
      </c>
      <c r="F265" s="303">
        <f>VLOOKUP($A265,Sheet1!$A$10:$P$487,4,FALSE)</f>
        <v>0.6</v>
      </c>
      <c r="G265" s="303">
        <f>VLOOKUP($A265,Sheet1!$A$10:$P$487,5,FALSE)</f>
        <v>1.66</v>
      </c>
      <c r="H265" s="303">
        <f>VLOOKUP($A265,Sheet1!$A$10:$P$487,8,FALSE)</f>
        <v>9.81</v>
      </c>
      <c r="I265" s="304">
        <f t="shared" si="65"/>
        <v>11.47</v>
      </c>
      <c r="J265" s="302">
        <f>VLOOKUP($A265,Sheet1!$A$10:$P$487,10,FALSE)</f>
        <v>0</v>
      </c>
      <c r="K265" s="303">
        <f>VLOOKUP($A265,Sheet1!$A$10:$P$487,11,FALSE)</f>
        <v>0.32</v>
      </c>
      <c r="L265" s="303">
        <f>VLOOKUP($A265,Sheet1!$A$10:$P$487,12,FALSE)</f>
        <v>2.93</v>
      </c>
      <c r="M265" s="303">
        <f>VLOOKUP($A265,Sheet1!$A$10:$P$487,15,FALSE)</f>
        <v>8.11</v>
      </c>
      <c r="N265" s="304">
        <f t="shared" si="66"/>
        <v>11.04</v>
      </c>
      <c r="O265" s="305">
        <f t="shared" si="67"/>
        <v>-3.7489102005231145</v>
      </c>
    </row>
    <row r="266" spans="1:15" s="306" customFormat="1" ht="15" customHeight="1">
      <c r="A266" s="340" t="s">
        <v>730</v>
      </c>
      <c r="B266" s="347" t="s">
        <v>731</v>
      </c>
      <c r="C266" s="300" t="s">
        <v>10</v>
      </c>
      <c r="D266" s="301" t="s">
        <v>132</v>
      </c>
      <c r="E266" s="302">
        <f>VLOOKUP($A266,Sheet1!$A$10:$P$487,3,FALSE)</f>
        <v>0</v>
      </c>
      <c r="F266" s="303">
        <f>VLOOKUP($A266,Sheet1!$A$10:$P$487,4,FALSE)</f>
        <v>0</v>
      </c>
      <c r="G266" s="303">
        <f>VLOOKUP($A266,Sheet1!$A$10:$P$487,5,FALSE)</f>
        <v>0.23</v>
      </c>
      <c r="H266" s="303">
        <f>VLOOKUP($A266,Sheet1!$A$10:$P$487,8,FALSE)</f>
        <v>0.49</v>
      </c>
      <c r="I266" s="304">
        <f t="shared" si="65"/>
        <v>0.72</v>
      </c>
      <c r="J266" s="302">
        <f>VLOOKUP($A266,Sheet1!$A$10:$P$487,10,FALSE)</f>
        <v>0</v>
      </c>
      <c r="K266" s="303">
        <f>VLOOKUP($A266,Sheet1!$A$10:$P$487,11,FALSE)</f>
        <v>0.27</v>
      </c>
      <c r="L266" s="303">
        <f>VLOOKUP($A266,Sheet1!$A$10:$P$487,12,FALSE)</f>
        <v>0</v>
      </c>
      <c r="M266" s="303">
        <f>VLOOKUP($A266,Sheet1!$A$10:$P$487,15,FALSE)</f>
        <v>0.48</v>
      </c>
      <c r="N266" s="304">
        <f t="shared" si="66"/>
        <v>0.48</v>
      </c>
      <c r="O266" s="305">
        <f t="shared" si="67"/>
        <v>-33.333333333333336</v>
      </c>
    </row>
    <row r="267" spans="1:15" s="306" customFormat="1" ht="15" customHeight="1">
      <c r="A267" s="340" t="s">
        <v>732</v>
      </c>
      <c r="B267" s="347" t="s">
        <v>733</v>
      </c>
      <c r="C267" s="300" t="s">
        <v>10</v>
      </c>
      <c r="D267" s="301" t="s">
        <v>132</v>
      </c>
      <c r="E267" s="302">
        <f>VLOOKUP($A267,Sheet1!$A$10:$P$487,3,FALSE)</f>
        <v>0</v>
      </c>
      <c r="F267" s="303">
        <f>VLOOKUP($A267,Sheet1!$A$10:$P$487,4,FALSE)</f>
        <v>0</v>
      </c>
      <c r="G267" s="303">
        <f>VLOOKUP($A267,Sheet1!$A$10:$P$487,5,FALSE)</f>
        <v>0.41</v>
      </c>
      <c r="H267" s="303">
        <f>VLOOKUP($A267,Sheet1!$A$10:$P$487,8,FALSE)</f>
        <v>1.03</v>
      </c>
      <c r="I267" s="304">
        <f t="shared" si="65"/>
        <v>1.44</v>
      </c>
      <c r="J267" s="302">
        <f>VLOOKUP($A267,Sheet1!$A$10:$P$487,10,FALSE)</f>
        <v>0</v>
      </c>
      <c r="K267" s="303">
        <f>VLOOKUP($A267,Sheet1!$A$10:$P$487,11,FALSE)</f>
        <v>0.12</v>
      </c>
      <c r="L267" s="303">
        <f>VLOOKUP($A267,Sheet1!$A$10:$P$487,12,FALSE)</f>
        <v>0</v>
      </c>
      <c r="M267" s="303">
        <f>VLOOKUP($A267,Sheet1!$A$10:$P$487,15,FALSE)</f>
        <v>1.43</v>
      </c>
      <c r="N267" s="304">
        <f t="shared" si="66"/>
        <v>1.43</v>
      </c>
      <c r="O267" s="305">
        <f t="shared" si="67"/>
        <v>-0.69444444444444198</v>
      </c>
    </row>
    <row r="268" spans="1:15" s="306" customFormat="1" ht="15" customHeight="1">
      <c r="A268" s="340" t="s">
        <v>533</v>
      </c>
      <c r="B268" s="347" t="s">
        <v>566</v>
      </c>
      <c r="C268" s="300" t="s">
        <v>10</v>
      </c>
      <c r="D268" s="301" t="s">
        <v>132</v>
      </c>
      <c r="E268" s="302">
        <f>VLOOKUP($A268,Sheet1!$A$10:$P$487,3,FALSE)</f>
        <v>0</v>
      </c>
      <c r="F268" s="303">
        <f>VLOOKUP($A268,Sheet1!$A$10:$P$487,4,FALSE)</f>
        <v>0.15</v>
      </c>
      <c r="G268" s="303">
        <f>VLOOKUP($A268,Sheet1!$A$10:$P$487,5,FALSE)</f>
        <v>0.54</v>
      </c>
      <c r="H268" s="303">
        <f>VLOOKUP($A268,Sheet1!$A$10:$P$487,8,FALSE)</f>
        <v>0.8</v>
      </c>
      <c r="I268" s="304">
        <f t="shared" si="65"/>
        <v>1.34</v>
      </c>
      <c r="J268" s="302">
        <f>VLOOKUP($A268,Sheet1!$A$10:$P$487,10,FALSE)</f>
        <v>0</v>
      </c>
      <c r="K268" s="303">
        <f>VLOOKUP($A268,Sheet1!$A$10:$P$487,11,FALSE)</f>
        <v>0.23</v>
      </c>
      <c r="L268" s="303">
        <f>VLOOKUP($A268,Sheet1!$A$10:$P$487,12,FALSE)</f>
        <v>0.83</v>
      </c>
      <c r="M268" s="303">
        <f>VLOOKUP($A268,Sheet1!$A$10:$P$487,15,FALSE)</f>
        <v>1.67</v>
      </c>
      <c r="N268" s="304">
        <f t="shared" si="66"/>
        <v>2.5</v>
      </c>
      <c r="O268" s="305">
        <f t="shared" si="67"/>
        <v>86.567164179104466</v>
      </c>
    </row>
    <row r="269" spans="1:15" s="306" customFormat="1" ht="15" customHeight="1">
      <c r="A269" s="340" t="s">
        <v>734</v>
      </c>
      <c r="B269" s="347" t="s">
        <v>735</v>
      </c>
      <c r="C269" s="300" t="s">
        <v>10</v>
      </c>
      <c r="D269" s="301" t="s">
        <v>132</v>
      </c>
      <c r="E269" s="302">
        <f>VLOOKUP($A269,Sheet1!$A$10:$P$487,3,FALSE)</f>
        <v>0</v>
      </c>
      <c r="F269" s="303">
        <f>VLOOKUP($A269,Sheet1!$A$10:$P$487,4,FALSE)</f>
        <v>0</v>
      </c>
      <c r="G269" s="303">
        <f>VLOOKUP($A269,Sheet1!$A$10:$P$487,5,FALSE)</f>
        <v>0.13</v>
      </c>
      <c r="H269" s="303">
        <f>VLOOKUP($A269,Sheet1!$A$10:$P$487,8,FALSE)</f>
        <v>0.6</v>
      </c>
      <c r="I269" s="304">
        <f t="shared" si="65"/>
        <v>0.73</v>
      </c>
      <c r="J269" s="302">
        <f>VLOOKUP($A269,Sheet1!$A$10:$P$487,10,FALSE)</f>
        <v>0</v>
      </c>
      <c r="K269" s="303">
        <f>VLOOKUP($A269,Sheet1!$A$10:$P$487,11,FALSE)</f>
        <v>0</v>
      </c>
      <c r="L269" s="303">
        <f>VLOOKUP($A269,Sheet1!$A$10:$P$487,12,FALSE)</f>
        <v>0.16</v>
      </c>
      <c r="M269" s="303">
        <f>VLOOKUP($A269,Sheet1!$A$10:$P$487,15,FALSE)</f>
        <v>0.68</v>
      </c>
      <c r="N269" s="304">
        <f t="shared" si="66"/>
        <v>0.84000000000000008</v>
      </c>
      <c r="O269" s="305">
        <f t="shared" si="67"/>
        <v>15.068493150684947</v>
      </c>
    </row>
    <row r="270" spans="1:15" s="306" customFormat="1" ht="15" customHeight="1">
      <c r="A270" s="340" t="s">
        <v>736</v>
      </c>
      <c r="B270" s="347" t="s">
        <v>737</v>
      </c>
      <c r="C270" s="300" t="s">
        <v>10</v>
      </c>
      <c r="D270" s="301" t="s">
        <v>132</v>
      </c>
      <c r="E270" s="302">
        <f>VLOOKUP($A270,Sheet1!$A$10:$P$487,3,FALSE)</f>
        <v>0</v>
      </c>
      <c r="F270" s="303">
        <f>VLOOKUP($A270,Sheet1!$A$10:$P$487,4,FALSE)</f>
        <v>0</v>
      </c>
      <c r="G270" s="303">
        <f>VLOOKUP($A270,Sheet1!$A$10:$P$487,5,FALSE)</f>
        <v>0.18</v>
      </c>
      <c r="H270" s="303">
        <f>VLOOKUP($A270,Sheet1!$A$10:$P$487,8,FALSE)</f>
        <v>0.24</v>
      </c>
      <c r="I270" s="304">
        <f t="shared" si="65"/>
        <v>0.42</v>
      </c>
      <c r="J270" s="302">
        <f>VLOOKUP($A270,Sheet1!$A$10:$P$487,10,FALSE)</f>
        <v>0</v>
      </c>
      <c r="K270" s="303">
        <f>VLOOKUP($A270,Sheet1!$A$10:$P$487,11,FALSE)</f>
        <v>0</v>
      </c>
      <c r="L270" s="303">
        <f>VLOOKUP($A270,Sheet1!$A$10:$P$487,12,FALSE)</f>
        <v>0</v>
      </c>
      <c r="M270" s="303">
        <f>VLOOKUP($A270,Sheet1!$A$10:$P$487,15,FALSE)</f>
        <v>0.19</v>
      </c>
      <c r="N270" s="304">
        <f t="shared" si="66"/>
        <v>0.19</v>
      </c>
      <c r="O270" s="305">
        <f t="shared" si="67"/>
        <v>-54.761904761904766</v>
      </c>
    </row>
    <row r="271" spans="1:15" s="306" customFormat="1" ht="15" customHeight="1">
      <c r="A271" s="340" t="s">
        <v>738</v>
      </c>
      <c r="B271" s="347" t="s">
        <v>739</v>
      </c>
      <c r="C271" s="300" t="s">
        <v>10</v>
      </c>
      <c r="D271" s="301" t="s">
        <v>132</v>
      </c>
      <c r="E271" s="302">
        <f>VLOOKUP($A271,Sheet1!$A$10:$P$487,3,FALSE)</f>
        <v>0</v>
      </c>
      <c r="F271" s="303">
        <f>VLOOKUP($A271,Sheet1!$A$10:$P$487,4,FALSE)</f>
        <v>0</v>
      </c>
      <c r="G271" s="303">
        <f>VLOOKUP($A271,Sheet1!$A$10:$P$487,5,FALSE)</f>
        <v>0.55000000000000004</v>
      </c>
      <c r="H271" s="303">
        <f>VLOOKUP($A271,Sheet1!$A$10:$P$487,8,FALSE)</f>
        <v>2.72</v>
      </c>
      <c r="I271" s="304">
        <f t="shared" si="65"/>
        <v>3.2700000000000005</v>
      </c>
      <c r="J271" s="302">
        <f>VLOOKUP($A271,Sheet1!$A$10:$P$487,10,FALSE)</f>
        <v>0</v>
      </c>
      <c r="K271" s="303">
        <f>VLOOKUP($A271,Sheet1!$A$10:$P$487,11,FALSE)</f>
        <v>0</v>
      </c>
      <c r="L271" s="303">
        <f>VLOOKUP($A271,Sheet1!$A$10:$P$487,12,FALSE)</f>
        <v>1.05</v>
      </c>
      <c r="M271" s="303">
        <f>VLOOKUP($A271,Sheet1!$A$10:$P$487,15,FALSE)</f>
        <v>1.52</v>
      </c>
      <c r="N271" s="304">
        <f t="shared" si="66"/>
        <v>2.5700000000000003</v>
      </c>
      <c r="O271" s="305">
        <f t="shared" si="67"/>
        <v>-21.406727828746174</v>
      </c>
    </row>
    <row r="272" spans="1:15" s="306" customFormat="1" ht="15" customHeight="1">
      <c r="A272" s="340" t="s">
        <v>1452</v>
      </c>
      <c r="B272" s="347" t="s">
        <v>1453</v>
      </c>
      <c r="C272" s="300" t="s">
        <v>1437</v>
      </c>
      <c r="D272" s="301" t="s">
        <v>1657</v>
      </c>
      <c r="E272" s="302">
        <f>VLOOKUP($A272,Sheet1!$A$10:$P$487,3,FALSE)</f>
        <v>0</v>
      </c>
      <c r="F272" s="303">
        <f>VLOOKUP($A272,Sheet1!$A$10:$P$487,4,FALSE)</f>
        <v>0</v>
      </c>
      <c r="G272" s="303">
        <f>VLOOKUP($A272,Sheet1!$A$10:$P$487,5,FALSE)</f>
        <v>0</v>
      </c>
      <c r="H272" s="303">
        <f>VLOOKUP($A272,Sheet1!$A$10:$P$487,8,FALSE)</f>
        <v>0</v>
      </c>
      <c r="I272" s="304">
        <f t="shared" si="65"/>
        <v>0</v>
      </c>
      <c r="J272" s="302">
        <f>VLOOKUP($A272,Sheet1!$A$10:$P$487,10,FALSE)</f>
        <v>0</v>
      </c>
      <c r="K272" s="303">
        <f>VLOOKUP($A272,Sheet1!$A$10:$P$487,11,FALSE)</f>
        <v>7.0000000000000007E-2</v>
      </c>
      <c r="L272" s="303">
        <f>VLOOKUP($A272,Sheet1!$A$10:$P$487,12,FALSE)</f>
        <v>0</v>
      </c>
      <c r="M272" s="303">
        <f>VLOOKUP($A272,Sheet1!$A$10:$P$487,15,FALSE)</f>
        <v>0.04</v>
      </c>
      <c r="N272" s="304">
        <f t="shared" si="66"/>
        <v>0.04</v>
      </c>
      <c r="O272" s="305" t="e">
        <f t="shared" si="67"/>
        <v>#DIV/0!</v>
      </c>
    </row>
    <row r="273" spans="1:16" s="306" customFormat="1" ht="15" customHeight="1">
      <c r="A273" s="340" t="s">
        <v>0</v>
      </c>
      <c r="B273" s="347" t="s">
        <v>189</v>
      </c>
      <c r="C273" s="300" t="s">
        <v>10</v>
      </c>
      <c r="D273" s="301" t="s">
        <v>1657</v>
      </c>
      <c r="E273" s="302">
        <f>VLOOKUP($A273,Sheet1!$A$10:$P$487,3,FALSE)</f>
        <v>7.0000000000000007E-2</v>
      </c>
      <c r="F273" s="303">
        <f>VLOOKUP($A273,Sheet1!$A$10:$P$487,4,FALSE)</f>
        <v>0.94</v>
      </c>
      <c r="G273" s="303">
        <f>VLOOKUP($A273,Sheet1!$A$10:$P$487,5,FALSE)</f>
        <v>15.29</v>
      </c>
      <c r="H273" s="303">
        <f>VLOOKUP($A273,Sheet1!$A$10:$P$487,8,FALSE)</f>
        <v>27.11</v>
      </c>
      <c r="I273" s="304">
        <f t="shared" si="65"/>
        <v>42.4</v>
      </c>
      <c r="J273" s="302">
        <f>VLOOKUP($A273,Sheet1!$A$10:$P$487,10,FALSE)</f>
        <v>7.0000000000000007E-2</v>
      </c>
      <c r="K273" s="303">
        <f>VLOOKUP($A273,Sheet1!$A$10:$P$487,11,FALSE)</f>
        <v>1.47</v>
      </c>
      <c r="L273" s="303">
        <f>VLOOKUP($A273,Sheet1!$A$10:$P$487,12,FALSE)</f>
        <v>13.19</v>
      </c>
      <c r="M273" s="303">
        <f>VLOOKUP($A273,Sheet1!$A$10:$P$487,15,FALSE)</f>
        <v>26.76</v>
      </c>
      <c r="N273" s="304">
        <f t="shared" si="66"/>
        <v>39.950000000000003</v>
      </c>
      <c r="O273" s="305">
        <f t="shared" si="67"/>
        <v>-5.7783018867924474</v>
      </c>
    </row>
    <row r="274" spans="1:16" s="306" customFormat="1" ht="15" customHeight="1">
      <c r="A274" s="340" t="s">
        <v>393</v>
      </c>
      <c r="B274" s="347" t="s">
        <v>451</v>
      </c>
      <c r="C274" s="300" t="s">
        <v>10</v>
      </c>
      <c r="D274" s="301" t="s">
        <v>132</v>
      </c>
      <c r="E274" s="302">
        <f>VLOOKUP($A274,Sheet1!$A$10:$P$487,3,FALSE)</f>
        <v>0</v>
      </c>
      <c r="F274" s="303">
        <f>VLOOKUP($A274,Sheet1!$A$10:$P$487,4,FALSE)</f>
        <v>0</v>
      </c>
      <c r="G274" s="303">
        <f>VLOOKUP($A274,Sheet1!$A$10:$P$487,5,FALSE)</f>
        <v>0.73</v>
      </c>
      <c r="H274" s="303">
        <f>VLOOKUP($A274,Sheet1!$A$10:$P$487,8,FALSE)</f>
        <v>1.32</v>
      </c>
      <c r="I274" s="304">
        <f t="shared" si="65"/>
        <v>2.0499999999999998</v>
      </c>
      <c r="J274" s="302">
        <f>VLOOKUP($A274,Sheet1!$A$10:$P$487,10,FALSE)</f>
        <v>0</v>
      </c>
      <c r="K274" s="303">
        <f>VLOOKUP($A274,Sheet1!$A$10:$P$487,11,FALSE)</f>
        <v>0</v>
      </c>
      <c r="L274" s="303">
        <f>VLOOKUP($A274,Sheet1!$A$10:$P$487,12,FALSE)</f>
        <v>0.97</v>
      </c>
      <c r="M274" s="303">
        <f>VLOOKUP($A274,Sheet1!$A$10:$P$487,15,FALSE)</f>
        <v>2.36</v>
      </c>
      <c r="N274" s="304">
        <f t="shared" si="66"/>
        <v>3.33</v>
      </c>
      <c r="O274" s="305">
        <f t="shared" si="67"/>
        <v>62.439024390243915</v>
      </c>
    </row>
    <row r="275" spans="1:16" s="306" customFormat="1" ht="15" customHeight="1">
      <c r="A275" s="340" t="s">
        <v>358</v>
      </c>
      <c r="B275" s="347" t="s">
        <v>452</v>
      </c>
      <c r="C275" s="300" t="s">
        <v>10</v>
      </c>
      <c r="D275" s="301" t="s">
        <v>132</v>
      </c>
      <c r="E275" s="302">
        <f>VLOOKUP($A275,Sheet1!$A$10:$P$487,3,FALSE)</f>
        <v>0.02</v>
      </c>
      <c r="F275" s="303">
        <f>VLOOKUP($A275,Sheet1!$A$10:$P$487,4,FALSE)</f>
        <v>0.08</v>
      </c>
      <c r="G275" s="303">
        <f>VLOOKUP($A275,Sheet1!$A$10:$P$487,5,FALSE)</f>
        <v>0</v>
      </c>
      <c r="H275" s="303">
        <f>VLOOKUP($A275,Sheet1!$A$10:$P$487,8,FALSE)</f>
        <v>0.14000000000000001</v>
      </c>
      <c r="I275" s="304">
        <f t="shared" si="65"/>
        <v>0.14000000000000001</v>
      </c>
      <c r="J275" s="302">
        <f>VLOOKUP($A275,Sheet1!$A$10:$P$487,10,FALSE)</f>
        <v>0.03</v>
      </c>
      <c r="K275" s="303">
        <f>VLOOKUP($A275,Sheet1!$A$10:$P$487,11,FALSE)</f>
        <v>0.04</v>
      </c>
      <c r="L275" s="303">
        <f>VLOOKUP($A275,Sheet1!$A$10:$P$487,12,FALSE)</f>
        <v>0.04</v>
      </c>
      <c r="M275" s="303">
        <f>VLOOKUP($A275,Sheet1!$A$10:$P$487,15,FALSE)</f>
        <v>0.5</v>
      </c>
      <c r="N275" s="304">
        <f t="shared" si="66"/>
        <v>0.54</v>
      </c>
      <c r="O275" s="305">
        <f t="shared" si="67"/>
        <v>285.71428571428572</v>
      </c>
    </row>
    <row r="276" spans="1:16" s="306" customFormat="1" ht="15" customHeight="1">
      <c r="A276" s="340" t="s">
        <v>453</v>
      </c>
      <c r="B276" s="347" t="s">
        <v>454</v>
      </c>
      <c r="C276" s="300" t="s">
        <v>10</v>
      </c>
      <c r="D276" s="301" t="s">
        <v>132</v>
      </c>
      <c r="E276" s="302">
        <f>VLOOKUP($A276,Sheet1!$A$10:$P$487,3,FALSE)</f>
        <v>0</v>
      </c>
      <c r="F276" s="303">
        <f>VLOOKUP($A276,Sheet1!$A$10:$P$487,4,FALSE)</f>
        <v>0</v>
      </c>
      <c r="G276" s="303">
        <f>VLOOKUP($A276,Sheet1!$A$10:$P$487,5,FALSE)</f>
        <v>1.59</v>
      </c>
      <c r="H276" s="303">
        <f>VLOOKUP($A276,Sheet1!$A$10:$P$487,8,FALSE)</f>
        <v>5.94</v>
      </c>
      <c r="I276" s="304">
        <f t="shared" si="65"/>
        <v>7.53</v>
      </c>
      <c r="J276" s="302">
        <f>VLOOKUP($A276,Sheet1!$A$10:$P$487,10,FALSE)</f>
        <v>0</v>
      </c>
      <c r="K276" s="303">
        <f>VLOOKUP($A276,Sheet1!$A$10:$P$487,11,FALSE)</f>
        <v>0</v>
      </c>
      <c r="L276" s="303">
        <f>VLOOKUP($A276,Sheet1!$A$10:$P$487,12,FALSE)</f>
        <v>3.2</v>
      </c>
      <c r="M276" s="303">
        <f>VLOOKUP($A276,Sheet1!$A$10:$P$487,15,FALSE)</f>
        <v>3.4</v>
      </c>
      <c r="N276" s="304">
        <f t="shared" si="66"/>
        <v>6.6</v>
      </c>
      <c r="O276" s="305">
        <f t="shared" si="67"/>
        <v>-12.350597609561763</v>
      </c>
    </row>
    <row r="277" spans="1:16" s="306" customFormat="1" ht="15" customHeight="1">
      <c r="A277" s="340" t="s">
        <v>740</v>
      </c>
      <c r="B277" s="347" t="s">
        <v>741</v>
      </c>
      <c r="C277" s="300" t="s">
        <v>10</v>
      </c>
      <c r="D277" s="301" t="s">
        <v>132</v>
      </c>
      <c r="E277" s="302">
        <f>VLOOKUP($A277,Sheet1!$A$10:$P$487,3,FALSE)</f>
        <v>0</v>
      </c>
      <c r="F277" s="303">
        <f>VLOOKUP($A277,Sheet1!$A$10:$P$487,4,FALSE)</f>
        <v>0</v>
      </c>
      <c r="G277" s="303">
        <f>VLOOKUP($A277,Sheet1!$A$10:$P$487,5,FALSE)</f>
        <v>0.25</v>
      </c>
      <c r="H277" s="303">
        <f>VLOOKUP($A277,Sheet1!$A$10:$P$487,8,FALSE)</f>
        <v>0.62</v>
      </c>
      <c r="I277" s="304">
        <f t="shared" si="65"/>
        <v>0.87</v>
      </c>
      <c r="J277" s="302">
        <f>VLOOKUP($A277,Sheet1!$A$10:$P$487,10,FALSE)</f>
        <v>0</v>
      </c>
      <c r="K277" s="303">
        <f>VLOOKUP($A277,Sheet1!$A$10:$P$487,11,FALSE)</f>
        <v>0</v>
      </c>
      <c r="L277" s="303">
        <f>VLOOKUP($A277,Sheet1!$A$10:$P$487,12,FALSE)</f>
        <v>0</v>
      </c>
      <c r="M277" s="303">
        <f>VLOOKUP($A277,Sheet1!$A$10:$P$487,15,FALSE)</f>
        <v>0.77</v>
      </c>
      <c r="N277" s="304">
        <f t="shared" si="66"/>
        <v>0.77</v>
      </c>
      <c r="O277" s="305">
        <f t="shared" si="67"/>
        <v>-11.494252873563216</v>
      </c>
    </row>
    <row r="278" spans="1:16" s="306" customFormat="1" ht="15" customHeight="1">
      <c r="A278" s="340" t="s">
        <v>742</v>
      </c>
      <c r="B278" s="347" t="s">
        <v>743</v>
      </c>
      <c r="C278" s="300" t="s">
        <v>10</v>
      </c>
      <c r="D278" s="301" t="s">
        <v>132</v>
      </c>
      <c r="E278" s="302">
        <f>VLOOKUP($A278,Sheet1!$A$10:$P$487,3,FALSE)</f>
        <v>0</v>
      </c>
      <c r="F278" s="303">
        <f>VLOOKUP($A278,Sheet1!$A$10:$P$487,4,FALSE)</f>
        <v>0</v>
      </c>
      <c r="G278" s="303">
        <f>VLOOKUP($A278,Sheet1!$A$10:$P$487,5,FALSE)</f>
        <v>0.15</v>
      </c>
      <c r="H278" s="303">
        <f>VLOOKUP($A278,Sheet1!$A$10:$P$487,8,FALSE)</f>
        <v>0.46</v>
      </c>
      <c r="I278" s="304">
        <f t="shared" si="65"/>
        <v>0.61</v>
      </c>
      <c r="J278" s="302">
        <f>VLOOKUP($A278,Sheet1!$A$10:$P$487,10,FALSE)</f>
        <v>0</v>
      </c>
      <c r="K278" s="303">
        <f>VLOOKUP($A278,Sheet1!$A$10:$P$487,11,FALSE)</f>
        <v>0.25</v>
      </c>
      <c r="L278" s="303">
        <f>VLOOKUP($A278,Sheet1!$A$10:$P$487,12,FALSE)</f>
        <v>0</v>
      </c>
      <c r="M278" s="303">
        <f>VLOOKUP($A278,Sheet1!$A$10:$P$487,15,FALSE)</f>
        <v>0.37</v>
      </c>
      <c r="N278" s="304">
        <f t="shared" si="66"/>
        <v>0.37</v>
      </c>
      <c r="O278" s="305">
        <f t="shared" si="67"/>
        <v>-39.344262295081968</v>
      </c>
    </row>
    <row r="279" spans="1:16" s="306" customFormat="1" ht="15" customHeight="1">
      <c r="A279" s="340" t="s">
        <v>359</v>
      </c>
      <c r="B279" s="347" t="s">
        <v>1664</v>
      </c>
      <c r="C279" s="300" t="s">
        <v>10</v>
      </c>
      <c r="D279" s="301" t="s">
        <v>132</v>
      </c>
      <c r="E279" s="302">
        <f>VLOOKUP($A279,Sheet1!$A$10:$P$487,3,FALSE)</f>
        <v>0</v>
      </c>
      <c r="F279" s="303">
        <f>VLOOKUP($A279,Sheet1!$A$10:$P$487,4,FALSE)</f>
        <v>0</v>
      </c>
      <c r="G279" s="303">
        <f>VLOOKUP($A279,Sheet1!$A$10:$P$487,5,FALSE)</f>
        <v>0.59</v>
      </c>
      <c r="H279" s="303">
        <f>VLOOKUP($A279,Sheet1!$A$10:$P$487,8,FALSE)</f>
        <v>1.6</v>
      </c>
      <c r="I279" s="304">
        <f t="shared" si="65"/>
        <v>2.19</v>
      </c>
      <c r="J279" s="302">
        <f>VLOOKUP($A279,Sheet1!$A$10:$P$487,10,FALSE)</f>
        <v>0</v>
      </c>
      <c r="K279" s="303">
        <f>VLOOKUP($A279,Sheet1!$A$10:$P$487,11,FALSE)</f>
        <v>0.22</v>
      </c>
      <c r="L279" s="303">
        <f>VLOOKUP($A279,Sheet1!$A$10:$P$487,12,FALSE)</f>
        <v>0.76</v>
      </c>
      <c r="M279" s="303">
        <f>VLOOKUP($A279,Sheet1!$A$10:$P$487,15,FALSE)</f>
        <v>1.33</v>
      </c>
      <c r="N279" s="304">
        <f t="shared" si="66"/>
        <v>2.09</v>
      </c>
      <c r="O279" s="305">
        <f t="shared" si="67"/>
        <v>-4.5662100456620998</v>
      </c>
    </row>
    <row r="280" spans="1:16" s="306" customFormat="1" ht="15" customHeight="1">
      <c r="A280" s="340" t="s">
        <v>1425</v>
      </c>
      <c r="B280" s="347" t="s">
        <v>1426</v>
      </c>
      <c r="C280" s="300" t="s">
        <v>10</v>
      </c>
      <c r="D280" s="301" t="s">
        <v>1667</v>
      </c>
      <c r="E280" s="302">
        <f>VLOOKUP($A280,Sheet1!$A$10:$P$487,3,FALSE)</f>
        <v>0</v>
      </c>
      <c r="F280" s="303">
        <f>VLOOKUP($A280,Sheet1!$A$10:$P$487,4,FALSE)</f>
        <v>0</v>
      </c>
      <c r="G280" s="303">
        <f>VLOOKUP($A280,Sheet1!$A$10:$P$487,5,FALSE)</f>
        <v>7.0000000000000007E-2</v>
      </c>
      <c r="H280" s="303">
        <f>VLOOKUP($A280,Sheet1!$A$10:$P$487,8,FALSE)</f>
        <v>0.02</v>
      </c>
      <c r="I280" s="304">
        <f t="shared" si="65"/>
        <v>9.0000000000000011E-2</v>
      </c>
      <c r="J280" s="302">
        <f>VLOOKUP($A280,Sheet1!$A$10:$P$487,10,FALSE)</f>
        <v>0</v>
      </c>
      <c r="K280" s="303">
        <f>VLOOKUP($A280,Sheet1!$A$10:$P$487,11,FALSE)</f>
        <v>0</v>
      </c>
      <c r="L280" s="303">
        <f>VLOOKUP($A280,Sheet1!$A$10:$P$487,12,FALSE)</f>
        <v>7.0000000000000007E-2</v>
      </c>
      <c r="M280" s="303">
        <f>VLOOKUP($A280,Sheet1!$A$10:$P$487,15,FALSE)</f>
        <v>0.14000000000000001</v>
      </c>
      <c r="N280" s="304">
        <f t="shared" si="66"/>
        <v>0.21000000000000002</v>
      </c>
      <c r="O280" s="305">
        <f t="shared" si="67"/>
        <v>133.33333333333334</v>
      </c>
    </row>
    <row r="281" spans="1:16" s="306" customFormat="1" ht="15" customHeight="1">
      <c r="A281" s="340" t="s">
        <v>418</v>
      </c>
      <c r="B281" s="347" t="s">
        <v>428</v>
      </c>
      <c r="C281" s="300" t="s">
        <v>10</v>
      </c>
      <c r="D281" s="301" t="s">
        <v>132</v>
      </c>
      <c r="E281" s="302">
        <f>VLOOKUP($A281,Sheet1!$A$10:$P$487,3,FALSE)</f>
        <v>0</v>
      </c>
      <c r="F281" s="303">
        <f>VLOOKUP($A281,Sheet1!$A$10:$P$487,4,FALSE)</f>
        <v>0.37</v>
      </c>
      <c r="G281" s="303">
        <f>VLOOKUP($A281,Sheet1!$A$10:$P$487,5,FALSE)</f>
        <v>3.47</v>
      </c>
      <c r="H281" s="303">
        <f>VLOOKUP($A281,Sheet1!$A$10:$P$487,8,FALSE)</f>
        <v>2.56</v>
      </c>
      <c r="I281" s="304">
        <f t="shared" si="65"/>
        <v>6.03</v>
      </c>
      <c r="J281" s="302">
        <f>VLOOKUP($A281,Sheet1!$A$10:$P$487,10,FALSE)</f>
        <v>0</v>
      </c>
      <c r="K281" s="303">
        <f>VLOOKUP($A281,Sheet1!$A$10:$P$487,11,FALSE)</f>
        <v>0.09</v>
      </c>
      <c r="L281" s="303">
        <f>VLOOKUP($A281,Sheet1!$A$10:$P$487,12,FALSE)</f>
        <v>2.5099999999999998</v>
      </c>
      <c r="M281" s="303">
        <f>VLOOKUP($A281,Sheet1!$A$10:$P$487,15,FALSE)</f>
        <v>6.39</v>
      </c>
      <c r="N281" s="304">
        <f t="shared" si="66"/>
        <v>8.8999999999999986</v>
      </c>
      <c r="O281" s="305">
        <f t="shared" si="67"/>
        <v>47.595356550580405</v>
      </c>
    </row>
    <row r="282" spans="1:16" s="306" customFormat="1" ht="15" customHeight="1">
      <c r="A282" s="340" t="s">
        <v>536</v>
      </c>
      <c r="B282" s="347" t="s">
        <v>567</v>
      </c>
      <c r="C282" s="300" t="s">
        <v>10</v>
      </c>
      <c r="D282" s="301" t="s">
        <v>132</v>
      </c>
      <c r="E282" s="302">
        <f>VLOOKUP($A282,Sheet1!$A$10:$P$487,3,FALSE)</f>
        <v>0</v>
      </c>
      <c r="F282" s="303">
        <f>VLOOKUP($A282,Sheet1!$A$10:$P$487,4,FALSE)</f>
        <v>0</v>
      </c>
      <c r="G282" s="303">
        <f>VLOOKUP($A282,Sheet1!$A$10:$P$487,5,FALSE)</f>
        <v>0.37</v>
      </c>
      <c r="H282" s="303">
        <f>VLOOKUP($A282,Sheet1!$A$10:$P$487,8,FALSE)</f>
        <v>1.21</v>
      </c>
      <c r="I282" s="304">
        <f t="shared" si="65"/>
        <v>1.58</v>
      </c>
      <c r="J282" s="302">
        <f>VLOOKUP($A282,Sheet1!$A$10:$P$487,10,FALSE)</f>
        <v>0</v>
      </c>
      <c r="K282" s="303">
        <f>VLOOKUP($A282,Sheet1!$A$10:$P$487,11,FALSE)</f>
        <v>0</v>
      </c>
      <c r="L282" s="303">
        <f>VLOOKUP($A282,Sheet1!$A$10:$P$487,12,FALSE)</f>
        <v>0.5</v>
      </c>
      <c r="M282" s="303">
        <f>VLOOKUP($A282,Sheet1!$A$10:$P$487,15,FALSE)</f>
        <v>0.8</v>
      </c>
      <c r="N282" s="304">
        <f t="shared" si="66"/>
        <v>1.3</v>
      </c>
      <c r="O282" s="305">
        <f t="shared" si="67"/>
        <v>-17.721518987341778</v>
      </c>
    </row>
    <row r="283" spans="1:16" s="306" customFormat="1" ht="15" customHeight="1">
      <c r="A283" s="340" t="s">
        <v>744</v>
      </c>
      <c r="B283" s="347" t="s">
        <v>745</v>
      </c>
      <c r="C283" s="300" t="s">
        <v>10</v>
      </c>
      <c r="D283" s="301" t="s">
        <v>132</v>
      </c>
      <c r="E283" s="302">
        <f>VLOOKUP($A283,Sheet1!$A$10:$P$487,3,FALSE)</f>
        <v>0</v>
      </c>
      <c r="F283" s="303">
        <f>VLOOKUP($A283,Sheet1!$A$10:$P$487,4,FALSE)</f>
        <v>0</v>
      </c>
      <c r="G283" s="303">
        <f>VLOOKUP($A283,Sheet1!$A$10:$P$487,5,FALSE)</f>
        <v>0.3</v>
      </c>
      <c r="H283" s="303">
        <f>VLOOKUP($A283,Sheet1!$A$10:$P$487,8,FALSE)</f>
        <v>0.23</v>
      </c>
      <c r="I283" s="304">
        <f t="shared" si="65"/>
        <v>0.53</v>
      </c>
      <c r="J283" s="302">
        <f>VLOOKUP($A283,Sheet1!$A$10:$P$487,10,FALSE)</f>
        <v>0</v>
      </c>
      <c r="K283" s="303">
        <f>VLOOKUP($A283,Sheet1!$A$10:$P$487,11,FALSE)</f>
        <v>0.27</v>
      </c>
      <c r="L283" s="303">
        <f>VLOOKUP($A283,Sheet1!$A$10:$P$487,12,FALSE)</f>
        <v>0</v>
      </c>
      <c r="M283" s="303">
        <f>VLOOKUP($A283,Sheet1!$A$10:$P$487,15,FALSE)</f>
        <v>0.47</v>
      </c>
      <c r="N283" s="304">
        <f t="shared" si="66"/>
        <v>0.47</v>
      </c>
      <c r="O283" s="305">
        <f t="shared" si="67"/>
        <v>-11.32075471698114</v>
      </c>
    </row>
    <row r="284" spans="1:16" s="306" customFormat="1" ht="15" customHeight="1">
      <c r="A284" s="340" t="s">
        <v>746</v>
      </c>
      <c r="B284" s="347" t="s">
        <v>747</v>
      </c>
      <c r="C284" s="300" t="s">
        <v>10</v>
      </c>
      <c r="D284" s="301" t="s">
        <v>132</v>
      </c>
      <c r="E284" s="302">
        <f>VLOOKUP($A284,Sheet1!$A$10:$P$487,3,FALSE)</f>
        <v>0</v>
      </c>
      <c r="F284" s="303">
        <f>VLOOKUP($A284,Sheet1!$A$10:$P$487,4,FALSE)</f>
        <v>0</v>
      </c>
      <c r="G284" s="303">
        <f>VLOOKUP($A284,Sheet1!$A$10:$P$487,5,FALSE)</f>
        <v>7.0000000000000007E-2</v>
      </c>
      <c r="H284" s="303">
        <f>VLOOKUP($A284,Sheet1!$A$10:$P$487,8,FALSE)</f>
        <v>0.48</v>
      </c>
      <c r="I284" s="304">
        <f t="shared" si="65"/>
        <v>0.55000000000000004</v>
      </c>
      <c r="J284" s="302">
        <f>VLOOKUP($A284,Sheet1!$A$10:$P$487,10,FALSE)</f>
        <v>0</v>
      </c>
      <c r="K284" s="303">
        <f>VLOOKUP($A284,Sheet1!$A$10:$P$487,11,FALSE)</f>
        <v>0</v>
      </c>
      <c r="L284" s="303">
        <f>VLOOKUP($A284,Sheet1!$A$10:$P$487,12,FALSE)</f>
        <v>0</v>
      </c>
      <c r="M284" s="303">
        <f>VLOOKUP($A284,Sheet1!$A$10:$P$487,15,FALSE)</f>
        <v>0.6</v>
      </c>
      <c r="N284" s="304">
        <f t="shared" si="66"/>
        <v>0.6</v>
      </c>
      <c r="O284" s="305">
        <f t="shared" si="67"/>
        <v>9.0909090909090828</v>
      </c>
    </row>
    <row r="285" spans="1:16" s="306" customFormat="1" ht="15" customHeight="1">
      <c r="A285" s="340" t="s">
        <v>46</v>
      </c>
      <c r="B285" s="347" t="s">
        <v>184</v>
      </c>
      <c r="C285" s="300" t="s">
        <v>10</v>
      </c>
      <c r="D285" s="301" t="s">
        <v>132</v>
      </c>
      <c r="E285" s="302">
        <f>VLOOKUP($A285,Sheet1!$A$10:$P$487,3,FALSE)</f>
        <v>0</v>
      </c>
      <c r="F285" s="303">
        <f>VLOOKUP($A285,Sheet1!$A$10:$P$487,4,FALSE)</f>
        <v>0</v>
      </c>
      <c r="G285" s="303">
        <f>VLOOKUP($A285,Sheet1!$A$10:$P$487,5,FALSE)</f>
        <v>0.44</v>
      </c>
      <c r="H285" s="303">
        <f>VLOOKUP($A285,Sheet1!$A$10:$P$487,8,FALSE)</f>
        <v>1.57</v>
      </c>
      <c r="I285" s="304">
        <f t="shared" si="65"/>
        <v>2.0100000000000002</v>
      </c>
      <c r="J285" s="302">
        <f>VLOOKUP($A285,Sheet1!$A$10:$P$487,10,FALSE)</f>
        <v>0</v>
      </c>
      <c r="K285" s="303">
        <f>VLOOKUP($A285,Sheet1!$A$10:$P$487,11,FALSE)</f>
        <v>0</v>
      </c>
      <c r="L285" s="303">
        <f>VLOOKUP($A285,Sheet1!$A$10:$P$487,12,FALSE)</f>
        <v>0.45</v>
      </c>
      <c r="M285" s="303">
        <f>VLOOKUP($A285,Sheet1!$A$10:$P$487,15,FALSE)</f>
        <v>0.54</v>
      </c>
      <c r="N285" s="304">
        <f t="shared" si="66"/>
        <v>0.99</v>
      </c>
      <c r="O285" s="305">
        <f t="shared" si="67"/>
        <v>-50.746268656716431</v>
      </c>
    </row>
    <row r="286" spans="1:16" s="306" customFormat="1" ht="15" customHeight="1">
      <c r="A286" s="340" t="s">
        <v>748</v>
      </c>
      <c r="B286" s="347" t="s">
        <v>749</v>
      </c>
      <c r="C286" s="300" t="s">
        <v>10</v>
      </c>
      <c r="D286" s="301" t="s">
        <v>132</v>
      </c>
      <c r="E286" s="302">
        <f>VLOOKUP($A286,Sheet1!$A$10:$P$487,3,FALSE)</f>
        <v>0</v>
      </c>
      <c r="F286" s="303">
        <f>VLOOKUP($A286,Sheet1!$A$10:$P$487,4,FALSE)</f>
        <v>0</v>
      </c>
      <c r="G286" s="303">
        <f>VLOOKUP($A286,Sheet1!$A$10:$P$487,5,FALSE)</f>
        <v>0.46</v>
      </c>
      <c r="H286" s="303">
        <f>VLOOKUP($A286,Sheet1!$A$10:$P$487,8,FALSE)</f>
        <v>0.32</v>
      </c>
      <c r="I286" s="304">
        <f t="shared" si="65"/>
        <v>0.78</v>
      </c>
      <c r="J286" s="302">
        <f>VLOOKUP($A286,Sheet1!$A$10:$P$487,10,FALSE)</f>
        <v>0</v>
      </c>
      <c r="K286" s="303">
        <f>VLOOKUP($A286,Sheet1!$A$10:$P$487,11,FALSE)</f>
        <v>0.23</v>
      </c>
      <c r="L286" s="303">
        <f>VLOOKUP($A286,Sheet1!$A$10:$P$487,12,FALSE)</f>
        <v>0</v>
      </c>
      <c r="M286" s="303">
        <f>VLOOKUP($A286,Sheet1!$A$10:$P$487,15,FALSE)</f>
        <v>0.7</v>
      </c>
      <c r="N286" s="304">
        <f t="shared" si="66"/>
        <v>0.7</v>
      </c>
      <c r="O286" s="305">
        <f t="shared" si="67"/>
        <v>-10.256410256410264</v>
      </c>
    </row>
    <row r="287" spans="1:16" s="98" customFormat="1" ht="15" customHeight="1">
      <c r="A287" s="340" t="s">
        <v>1600</v>
      </c>
      <c r="B287" s="347" t="s">
        <v>1601</v>
      </c>
      <c r="C287" s="300" t="s">
        <v>10</v>
      </c>
      <c r="D287" s="301" t="s">
        <v>132</v>
      </c>
      <c r="E287" s="302">
        <f>VLOOKUP($A287,Sheet1!$A$10:$P$487,3,FALSE)</f>
        <v>0</v>
      </c>
      <c r="F287" s="303">
        <f>VLOOKUP($A287,Sheet1!$A$10:$P$487,4,FALSE)</f>
        <v>0</v>
      </c>
      <c r="G287" s="303">
        <f>VLOOKUP($A287,Sheet1!$A$10:$P$487,5,FALSE)</f>
        <v>0</v>
      </c>
      <c r="H287" s="303">
        <f>VLOOKUP($A287,Sheet1!$A$10:$P$487,8,FALSE)</f>
        <v>0</v>
      </c>
      <c r="I287" s="304">
        <f t="shared" si="65"/>
        <v>0</v>
      </c>
      <c r="J287" s="302">
        <f>VLOOKUP($A287,Sheet1!$A$10:$P$487,10,FALSE)</f>
        <v>0</v>
      </c>
      <c r="K287" s="303">
        <f>VLOOKUP($A287,Sheet1!$A$10:$P$487,11,FALSE)</f>
        <v>0</v>
      </c>
      <c r="L287" s="303">
        <f>VLOOKUP($A287,Sheet1!$A$10:$P$487,12,FALSE)</f>
        <v>0</v>
      </c>
      <c r="M287" s="303">
        <f>VLOOKUP($A287,Sheet1!$A$10:$P$487,15,FALSE)</f>
        <v>0.05</v>
      </c>
      <c r="N287" s="304">
        <f t="shared" si="66"/>
        <v>0.05</v>
      </c>
      <c r="O287" s="305" t="e">
        <f t="shared" si="67"/>
        <v>#DIV/0!</v>
      </c>
      <c r="P287" s="306"/>
    </row>
    <row r="288" spans="1:16" s="306" customFormat="1" ht="15" customHeight="1">
      <c r="A288" s="340" t="s">
        <v>48</v>
      </c>
      <c r="B288" s="347" t="s">
        <v>188</v>
      </c>
      <c r="C288" s="300" t="s">
        <v>10</v>
      </c>
      <c r="D288" s="301" t="s">
        <v>1657</v>
      </c>
      <c r="E288" s="302">
        <f>VLOOKUP($A288,Sheet1!$A$10:$P$487,3,FALSE)</f>
        <v>0.1</v>
      </c>
      <c r="F288" s="303">
        <f>VLOOKUP($A288,Sheet1!$A$10:$P$487,4,FALSE)</f>
        <v>4.41</v>
      </c>
      <c r="G288" s="303">
        <f>VLOOKUP($A288,Sheet1!$A$10:$P$487,5,FALSE)</f>
        <v>56.42</v>
      </c>
      <c r="H288" s="303">
        <f>VLOOKUP($A288,Sheet1!$A$10:$P$487,8,FALSE)</f>
        <v>113.5</v>
      </c>
      <c r="I288" s="304">
        <f t="shared" si="65"/>
        <v>169.92000000000002</v>
      </c>
      <c r="J288" s="302">
        <f>VLOOKUP($A288,Sheet1!$A$10:$P$487,10,FALSE)</f>
        <v>0.1</v>
      </c>
      <c r="K288" s="303">
        <f>VLOOKUP($A288,Sheet1!$A$10:$P$487,11,FALSE)</f>
        <v>4.9800000000000004</v>
      </c>
      <c r="L288" s="303">
        <f>VLOOKUP($A288,Sheet1!$A$10:$P$487,12,FALSE)</f>
        <v>44.37</v>
      </c>
      <c r="M288" s="303">
        <f>VLOOKUP($A288,Sheet1!$A$10:$P$487,15,FALSE)</f>
        <v>124.42</v>
      </c>
      <c r="N288" s="304">
        <f t="shared" si="66"/>
        <v>168.79</v>
      </c>
      <c r="O288" s="305">
        <f t="shared" si="67"/>
        <v>-0.66501883239172832</v>
      </c>
    </row>
    <row r="289" spans="1:15" s="306" customFormat="1" ht="15" customHeight="1">
      <c r="A289" s="340" t="s">
        <v>49</v>
      </c>
      <c r="B289" s="347" t="s">
        <v>183</v>
      </c>
      <c r="C289" s="300" t="s">
        <v>10</v>
      </c>
      <c r="D289" s="301" t="s">
        <v>132</v>
      </c>
      <c r="E289" s="302">
        <f>VLOOKUP($A289,Sheet1!$A$10:$P$487,3,FALSE)</f>
        <v>0</v>
      </c>
      <c r="F289" s="303">
        <f>VLOOKUP($A289,Sheet1!$A$10:$P$487,4,FALSE)</f>
        <v>0</v>
      </c>
      <c r="G289" s="303">
        <f>VLOOKUP($A289,Sheet1!$A$10:$P$487,5,FALSE)</f>
        <v>1.52</v>
      </c>
      <c r="H289" s="303">
        <f>VLOOKUP($A289,Sheet1!$A$10:$P$487,8,FALSE)</f>
        <v>1.34</v>
      </c>
      <c r="I289" s="304">
        <f t="shared" si="65"/>
        <v>2.8600000000000003</v>
      </c>
      <c r="J289" s="302">
        <f>VLOOKUP($A289,Sheet1!$A$10:$P$487,10,FALSE)</f>
        <v>0.01</v>
      </c>
      <c r="K289" s="303">
        <f>VLOOKUP($A289,Sheet1!$A$10:$P$487,11,FALSE)</f>
        <v>0</v>
      </c>
      <c r="L289" s="303">
        <f>VLOOKUP($A289,Sheet1!$A$10:$P$487,12,FALSE)</f>
        <v>3.47</v>
      </c>
      <c r="M289" s="303">
        <f>VLOOKUP($A289,Sheet1!$A$10:$P$487,15,FALSE)</f>
        <v>1.62</v>
      </c>
      <c r="N289" s="304">
        <f t="shared" si="66"/>
        <v>5.09</v>
      </c>
      <c r="O289" s="305">
        <f t="shared" ref="O289:O320" si="68">((N289/I289)-1)*100</f>
        <v>77.972027972027959</v>
      </c>
    </row>
    <row r="290" spans="1:15" s="306" customFormat="1" ht="15" customHeight="1">
      <c r="A290" s="340" t="s">
        <v>1602</v>
      </c>
      <c r="B290" s="347" t="s">
        <v>1603</v>
      </c>
      <c r="C290" s="300" t="s">
        <v>10</v>
      </c>
      <c r="D290" s="301" t="s">
        <v>132</v>
      </c>
      <c r="E290" s="302">
        <f>VLOOKUP($A290,Sheet1!$A$10:$P$487,3,FALSE)</f>
        <v>0</v>
      </c>
      <c r="F290" s="303">
        <f>VLOOKUP($A290,Sheet1!$A$10:$P$487,4,FALSE)</f>
        <v>0</v>
      </c>
      <c r="G290" s="303">
        <f>VLOOKUP($A290,Sheet1!$A$10:$P$487,5,FALSE)</f>
        <v>2.5099999999999998</v>
      </c>
      <c r="H290" s="303">
        <f>VLOOKUP($A290,Sheet1!$A$10:$P$487,8,FALSE)</f>
        <v>8.66</v>
      </c>
      <c r="I290" s="304">
        <f t="shared" si="65"/>
        <v>11.17</v>
      </c>
      <c r="J290" s="302">
        <f>VLOOKUP($A290,Sheet1!$A$10:$P$487,10,FALSE)</f>
        <v>0</v>
      </c>
      <c r="K290" s="303">
        <f>VLOOKUP($A290,Sheet1!$A$10:$P$487,11,FALSE)</f>
        <v>0</v>
      </c>
      <c r="L290" s="303">
        <f>VLOOKUP($A290,Sheet1!$A$10:$P$487,12,FALSE)</f>
        <v>2.76</v>
      </c>
      <c r="M290" s="303">
        <f>VLOOKUP($A290,Sheet1!$A$10:$P$487,15,FALSE)</f>
        <v>4.3899999999999997</v>
      </c>
      <c r="N290" s="304">
        <f t="shared" si="66"/>
        <v>7.1499999999999995</v>
      </c>
      <c r="O290" s="305">
        <f t="shared" si="68"/>
        <v>-35.989256938227399</v>
      </c>
    </row>
    <row r="291" spans="1:15" s="306" customFormat="1" ht="15" customHeight="1">
      <c r="A291" s="340" t="s">
        <v>1698</v>
      </c>
      <c r="B291" s="347" t="s">
        <v>1699</v>
      </c>
      <c r="C291" s="300" t="s">
        <v>10</v>
      </c>
      <c r="D291" s="301" t="s">
        <v>132</v>
      </c>
      <c r="E291" s="302">
        <f>VLOOKUP($A291,Sheet1!$A$10:$P$487,3,FALSE)</f>
        <v>0</v>
      </c>
      <c r="F291" s="303">
        <f>VLOOKUP($A291,Sheet1!$A$10:$P$487,4,FALSE)</f>
        <v>0</v>
      </c>
      <c r="G291" s="303">
        <f>VLOOKUP($A291,Sheet1!$A$10:$P$487,5,FALSE)</f>
        <v>0.02</v>
      </c>
      <c r="H291" s="303">
        <f>VLOOKUP($A291,Sheet1!$A$10:$P$487,8,FALSE)</f>
        <v>0</v>
      </c>
      <c r="I291" s="304">
        <f t="shared" si="65"/>
        <v>0.02</v>
      </c>
      <c r="J291" s="302">
        <f>VLOOKUP($A291,Sheet1!$A$10:$P$487,10,FALSE)</f>
        <v>0</v>
      </c>
      <c r="K291" s="303">
        <f>VLOOKUP($A291,Sheet1!$A$10:$P$487,11,FALSE)</f>
        <v>0</v>
      </c>
      <c r="L291" s="303">
        <f>VLOOKUP($A291,Sheet1!$A$10:$P$487,12,FALSE)</f>
        <v>0.32</v>
      </c>
      <c r="M291" s="303">
        <f>VLOOKUP($A291,Sheet1!$A$10:$P$487,15,FALSE)</f>
        <v>0.02</v>
      </c>
      <c r="N291" s="304">
        <f t="shared" si="66"/>
        <v>0.34</v>
      </c>
      <c r="O291" s="305">
        <f t="shared" si="68"/>
        <v>1600</v>
      </c>
    </row>
    <row r="292" spans="1:15" s="306" customFormat="1" ht="15" customHeight="1">
      <c r="A292" s="340" t="s">
        <v>750</v>
      </c>
      <c r="B292" s="347" t="s">
        <v>751</v>
      </c>
      <c r="C292" s="300" t="s">
        <v>10</v>
      </c>
      <c r="D292" s="301" t="s">
        <v>132</v>
      </c>
      <c r="E292" s="302">
        <f>VLOOKUP($A292,Sheet1!$A$10:$P$487,3,FALSE)</f>
        <v>0</v>
      </c>
      <c r="F292" s="303">
        <f>VLOOKUP($A292,Sheet1!$A$10:$P$487,4,FALSE)</f>
        <v>0</v>
      </c>
      <c r="G292" s="303">
        <f>VLOOKUP($A292,Sheet1!$A$10:$P$487,5,FALSE)</f>
        <v>0.05</v>
      </c>
      <c r="H292" s="303">
        <f>VLOOKUP($A292,Sheet1!$A$10:$P$487,8,FALSE)</f>
        <v>0</v>
      </c>
      <c r="I292" s="304">
        <f t="shared" si="65"/>
        <v>0.05</v>
      </c>
      <c r="J292" s="302">
        <f>VLOOKUP($A292,Sheet1!$A$10:$P$487,10,FALSE)</f>
        <v>0</v>
      </c>
      <c r="K292" s="303">
        <f>VLOOKUP($A292,Sheet1!$A$10:$P$487,11,FALSE)</f>
        <v>7.0000000000000007E-2</v>
      </c>
      <c r="L292" s="303">
        <f>VLOOKUP($A292,Sheet1!$A$10:$P$487,12,FALSE)</f>
        <v>0</v>
      </c>
      <c r="M292" s="303">
        <f>VLOOKUP($A292,Sheet1!$A$10:$P$487,15,FALSE)</f>
        <v>0.11</v>
      </c>
      <c r="N292" s="304">
        <f t="shared" si="66"/>
        <v>0.11</v>
      </c>
      <c r="O292" s="305">
        <f t="shared" si="68"/>
        <v>119.99999999999997</v>
      </c>
    </row>
    <row r="293" spans="1:15" s="306" customFormat="1" ht="15" customHeight="1">
      <c r="A293" s="340" t="s">
        <v>182</v>
      </c>
      <c r="B293" s="347" t="s">
        <v>181</v>
      </c>
      <c r="C293" s="300" t="s">
        <v>10</v>
      </c>
      <c r="D293" s="301" t="s">
        <v>132</v>
      </c>
      <c r="E293" s="302">
        <f>VLOOKUP($A293,Sheet1!$A$10:$P$487,3,FALSE)</f>
        <v>0</v>
      </c>
      <c r="F293" s="303">
        <f>VLOOKUP($A293,Sheet1!$A$10:$P$487,4,FALSE)</f>
        <v>0</v>
      </c>
      <c r="G293" s="303">
        <f>VLOOKUP($A293,Sheet1!$A$10:$P$487,5,FALSE)</f>
        <v>0.68</v>
      </c>
      <c r="H293" s="303">
        <f>VLOOKUP($A293,Sheet1!$A$10:$P$487,8,FALSE)</f>
        <v>2.3199999999999998</v>
      </c>
      <c r="I293" s="304">
        <f t="shared" si="65"/>
        <v>3</v>
      </c>
      <c r="J293" s="302">
        <f>VLOOKUP($A293,Sheet1!$A$10:$P$487,10,FALSE)</f>
        <v>0</v>
      </c>
      <c r="K293" s="303">
        <f>VLOOKUP($A293,Sheet1!$A$10:$P$487,11,FALSE)</f>
        <v>0</v>
      </c>
      <c r="L293" s="303">
        <f>VLOOKUP($A293,Sheet1!$A$10:$P$487,12,FALSE)</f>
        <v>1.79</v>
      </c>
      <c r="M293" s="303">
        <f>VLOOKUP($A293,Sheet1!$A$10:$P$487,15,FALSE)</f>
        <v>2.0699999999999998</v>
      </c>
      <c r="N293" s="304">
        <f t="shared" si="66"/>
        <v>3.86</v>
      </c>
      <c r="O293" s="305">
        <f t="shared" si="68"/>
        <v>28.666666666666664</v>
      </c>
    </row>
    <row r="294" spans="1:15" s="306" customFormat="1" ht="15" customHeight="1">
      <c r="A294" s="340" t="s">
        <v>752</v>
      </c>
      <c r="B294" s="347" t="s">
        <v>753</v>
      </c>
      <c r="C294" s="300" t="s">
        <v>10</v>
      </c>
      <c r="D294" s="301" t="s">
        <v>132</v>
      </c>
      <c r="E294" s="302">
        <f>VLOOKUP($A294,Sheet1!$A$10:$P$487,3,FALSE)</f>
        <v>0</v>
      </c>
      <c r="F294" s="303">
        <f>VLOOKUP($A294,Sheet1!$A$10:$P$487,4,FALSE)</f>
        <v>0</v>
      </c>
      <c r="G294" s="303">
        <f>VLOOKUP($A294,Sheet1!$A$10:$P$487,5,FALSE)</f>
        <v>0</v>
      </c>
      <c r="H294" s="303">
        <f>VLOOKUP($A294,Sheet1!$A$10:$P$487,8,FALSE)</f>
        <v>0.1</v>
      </c>
      <c r="I294" s="304">
        <f t="shared" si="65"/>
        <v>0.1</v>
      </c>
      <c r="J294" s="302">
        <f>VLOOKUP($A294,Sheet1!$A$10:$P$487,10,FALSE)</f>
        <v>0</v>
      </c>
      <c r="K294" s="303">
        <f>VLOOKUP($A294,Sheet1!$A$10:$P$487,11,FALSE)</f>
        <v>0</v>
      </c>
      <c r="L294" s="303">
        <f>VLOOKUP($A294,Sheet1!$A$10:$P$487,12,FALSE)</f>
        <v>0.21</v>
      </c>
      <c r="M294" s="303">
        <f>VLOOKUP($A294,Sheet1!$A$10:$P$487,15,FALSE)</f>
        <v>0.05</v>
      </c>
      <c r="N294" s="304">
        <f t="shared" si="66"/>
        <v>0.26</v>
      </c>
      <c r="O294" s="305">
        <f t="shared" si="68"/>
        <v>160</v>
      </c>
    </row>
    <row r="295" spans="1:15" s="306" customFormat="1" ht="15" customHeight="1">
      <c r="A295" s="340" t="s">
        <v>317</v>
      </c>
      <c r="B295" s="347" t="s">
        <v>318</v>
      </c>
      <c r="C295" s="300" t="s">
        <v>10</v>
      </c>
      <c r="D295" s="301" t="s">
        <v>132</v>
      </c>
      <c r="E295" s="302">
        <f>VLOOKUP($A295,Sheet1!$A$10:$P$487,3,FALSE)</f>
        <v>0</v>
      </c>
      <c r="F295" s="303">
        <f>VLOOKUP($A295,Sheet1!$A$10:$P$487,4,FALSE)</f>
        <v>1.49</v>
      </c>
      <c r="G295" s="303">
        <f>VLOOKUP($A295,Sheet1!$A$10:$P$487,5,FALSE)</f>
        <v>3.33</v>
      </c>
      <c r="H295" s="303">
        <f>VLOOKUP($A295,Sheet1!$A$10:$P$487,8,FALSE)</f>
        <v>4.92</v>
      </c>
      <c r="I295" s="304">
        <f t="shared" si="65"/>
        <v>8.25</v>
      </c>
      <c r="J295" s="302">
        <f>VLOOKUP($A295,Sheet1!$A$10:$P$487,10,FALSE)</f>
        <v>0.01</v>
      </c>
      <c r="K295" s="303">
        <f>VLOOKUP($A295,Sheet1!$A$10:$P$487,11,FALSE)</f>
        <v>2.13</v>
      </c>
      <c r="L295" s="303">
        <f>VLOOKUP($A295,Sheet1!$A$10:$P$487,12,FALSE)</f>
        <v>2.5299999999999998</v>
      </c>
      <c r="M295" s="303">
        <f>VLOOKUP($A295,Sheet1!$A$10:$P$487,15,FALSE)</f>
        <v>4.91</v>
      </c>
      <c r="N295" s="304">
        <f t="shared" si="66"/>
        <v>7.4399999999999995</v>
      </c>
      <c r="O295" s="305">
        <f t="shared" si="68"/>
        <v>-9.8181818181818254</v>
      </c>
    </row>
    <row r="296" spans="1:15" s="306" customFormat="1" ht="15" customHeight="1">
      <c r="A296" s="340" t="s">
        <v>387</v>
      </c>
      <c r="B296" s="347" t="s">
        <v>460</v>
      </c>
      <c r="C296" s="300" t="s">
        <v>10</v>
      </c>
      <c r="D296" s="301" t="s">
        <v>408</v>
      </c>
      <c r="E296" s="302">
        <f>VLOOKUP($A296,Sheet1!$A$10:$P$487,3,FALSE)</f>
        <v>0</v>
      </c>
      <c r="F296" s="303">
        <f>VLOOKUP($A296,Sheet1!$A$10:$P$487,4,FALSE)</f>
        <v>0</v>
      </c>
      <c r="G296" s="303">
        <f>VLOOKUP($A296,Sheet1!$A$10:$P$487,5,FALSE)</f>
        <v>0.74</v>
      </c>
      <c r="H296" s="303">
        <f>VLOOKUP($A296,Sheet1!$A$10:$P$487,8,FALSE)</f>
        <v>1.49</v>
      </c>
      <c r="I296" s="304">
        <f t="shared" si="65"/>
        <v>2.23</v>
      </c>
      <c r="J296" s="302">
        <f>VLOOKUP($A296,Sheet1!$A$10:$P$487,10,FALSE)</f>
        <v>0</v>
      </c>
      <c r="K296" s="303">
        <f>VLOOKUP($A296,Sheet1!$A$10:$P$487,11,FALSE)</f>
        <v>0</v>
      </c>
      <c r="L296" s="303">
        <f>VLOOKUP($A296,Sheet1!$A$10:$P$487,12,FALSE)</f>
        <v>0.86</v>
      </c>
      <c r="M296" s="303">
        <f>VLOOKUP($A296,Sheet1!$A$10:$P$487,15,FALSE)</f>
        <v>1.84</v>
      </c>
      <c r="N296" s="304">
        <f t="shared" si="66"/>
        <v>2.7</v>
      </c>
      <c r="O296" s="305">
        <f t="shared" si="68"/>
        <v>21.07623318385652</v>
      </c>
    </row>
    <row r="297" spans="1:15" s="306" customFormat="1" ht="15" customHeight="1">
      <c r="A297" s="340" t="s">
        <v>1435</v>
      </c>
      <c r="B297" s="347" t="s">
        <v>1436</v>
      </c>
      <c r="C297" s="300" t="s">
        <v>1437</v>
      </c>
      <c r="D297" s="384" t="s">
        <v>1438</v>
      </c>
      <c r="E297" s="302">
        <f>VLOOKUP($A297,Sheet1!$A$10:$P$487,3,FALSE)</f>
        <v>0</v>
      </c>
      <c r="F297" s="303">
        <f>VLOOKUP($A297,Sheet1!$A$10:$P$487,4,FALSE)</f>
        <v>0</v>
      </c>
      <c r="G297" s="303">
        <f>VLOOKUP($A297,Sheet1!$A$10:$P$487,5,FALSE)</f>
        <v>0</v>
      </c>
      <c r="H297" s="303">
        <f>VLOOKUP($A297,Sheet1!$A$10:$P$487,8,FALSE)</f>
        <v>0.06</v>
      </c>
      <c r="I297" s="304">
        <f t="shared" si="65"/>
        <v>0.06</v>
      </c>
      <c r="J297" s="302">
        <f>VLOOKUP($A297,Sheet1!$A$10:$P$487,10,FALSE)</f>
        <v>0</v>
      </c>
      <c r="K297" s="303">
        <f>VLOOKUP($A297,Sheet1!$A$10:$P$487,11,FALSE)</f>
        <v>0</v>
      </c>
      <c r="L297" s="303">
        <f>VLOOKUP($A297,Sheet1!$A$10:$P$487,12,FALSE)</f>
        <v>0</v>
      </c>
      <c r="M297" s="303">
        <f>VLOOKUP($A297,Sheet1!$A$10:$P$487,15,FALSE)</f>
        <v>0.09</v>
      </c>
      <c r="N297" s="304">
        <f t="shared" si="66"/>
        <v>0.09</v>
      </c>
      <c r="O297" s="152">
        <f t="shared" si="68"/>
        <v>50</v>
      </c>
    </row>
    <row r="298" spans="1:15" s="306" customFormat="1" ht="15" customHeight="1">
      <c r="A298" s="340" t="s">
        <v>388</v>
      </c>
      <c r="B298" s="347" t="s">
        <v>443</v>
      </c>
      <c r="C298" s="300" t="s">
        <v>10</v>
      </c>
      <c r="D298" s="301" t="s">
        <v>408</v>
      </c>
      <c r="E298" s="302">
        <f>VLOOKUP($A298,Sheet1!$A$10:$P$487,3,FALSE)</f>
        <v>0</v>
      </c>
      <c r="F298" s="303">
        <f>VLOOKUP($A298,Sheet1!$A$10:$P$487,4,FALSE)</f>
        <v>0</v>
      </c>
      <c r="G298" s="303">
        <f>VLOOKUP($A298,Sheet1!$A$10:$P$487,5,FALSE)</f>
        <v>0.49</v>
      </c>
      <c r="H298" s="303">
        <f>VLOOKUP($A298,Sheet1!$A$10:$P$487,8,FALSE)</f>
        <v>1.64</v>
      </c>
      <c r="I298" s="304">
        <f t="shared" si="65"/>
        <v>2.13</v>
      </c>
      <c r="J298" s="302">
        <f>VLOOKUP($A298,Sheet1!$A$10:$P$487,10,FALSE)</f>
        <v>0</v>
      </c>
      <c r="K298" s="303">
        <f>VLOOKUP($A298,Sheet1!$A$10:$P$487,11,FALSE)</f>
        <v>0</v>
      </c>
      <c r="L298" s="303">
        <f>VLOOKUP($A298,Sheet1!$A$10:$P$487,12,FALSE)</f>
        <v>1.51</v>
      </c>
      <c r="M298" s="303">
        <f>VLOOKUP($A298,Sheet1!$A$10:$P$487,15,FALSE)</f>
        <v>1.79</v>
      </c>
      <c r="N298" s="304">
        <f t="shared" si="66"/>
        <v>3.3</v>
      </c>
      <c r="O298" s="305">
        <f t="shared" si="68"/>
        <v>54.929577464788728</v>
      </c>
    </row>
    <row r="299" spans="1:15" s="306" customFormat="1" ht="15" customHeight="1">
      <c r="A299" s="340" t="s">
        <v>444</v>
      </c>
      <c r="B299" s="347" t="s">
        <v>445</v>
      </c>
      <c r="C299" s="300" t="s">
        <v>10</v>
      </c>
      <c r="D299" s="301" t="s">
        <v>408</v>
      </c>
      <c r="E299" s="302">
        <f>VLOOKUP($A299,Sheet1!$A$10:$P$487,3,FALSE)</f>
        <v>0</v>
      </c>
      <c r="F299" s="303">
        <f>VLOOKUP($A299,Sheet1!$A$10:$P$487,4,FALSE)</f>
        <v>0</v>
      </c>
      <c r="G299" s="303">
        <f>VLOOKUP($A299,Sheet1!$A$10:$P$487,5,FALSE)</f>
        <v>4.33</v>
      </c>
      <c r="H299" s="303">
        <f>VLOOKUP($A299,Sheet1!$A$10:$P$487,8,FALSE)</f>
        <v>2.77</v>
      </c>
      <c r="I299" s="304">
        <f t="shared" si="65"/>
        <v>7.1</v>
      </c>
      <c r="J299" s="302">
        <f>VLOOKUP($A299,Sheet1!$A$10:$P$487,10,FALSE)</f>
        <v>0</v>
      </c>
      <c r="K299" s="303">
        <f>VLOOKUP($A299,Sheet1!$A$10:$P$487,11,FALSE)</f>
        <v>0</v>
      </c>
      <c r="L299" s="303">
        <f>VLOOKUP($A299,Sheet1!$A$10:$P$487,12,FALSE)</f>
        <v>3.32</v>
      </c>
      <c r="M299" s="303">
        <f>VLOOKUP($A299,Sheet1!$A$10:$P$487,15,FALSE)</f>
        <v>9.6199999999999992</v>
      </c>
      <c r="N299" s="304">
        <f t="shared" si="66"/>
        <v>12.94</v>
      </c>
      <c r="O299" s="305">
        <f t="shared" si="68"/>
        <v>82.25352112676056</v>
      </c>
    </row>
    <row r="300" spans="1:15" s="306" customFormat="1" ht="15" customHeight="1">
      <c r="A300" s="340" t="s">
        <v>716</v>
      </c>
      <c r="B300" s="347" t="s">
        <v>717</v>
      </c>
      <c r="C300" s="300" t="s">
        <v>10</v>
      </c>
      <c r="D300" s="301" t="s">
        <v>408</v>
      </c>
      <c r="E300" s="302">
        <f>VLOOKUP($A300,Sheet1!$A$10:$P$487,3,FALSE)</f>
        <v>0</v>
      </c>
      <c r="F300" s="303">
        <f>VLOOKUP($A300,Sheet1!$A$10:$P$487,4,FALSE)</f>
        <v>0</v>
      </c>
      <c r="G300" s="303">
        <f>VLOOKUP($A300,Sheet1!$A$10:$P$487,5,FALSE)</f>
        <v>7.0000000000000007E-2</v>
      </c>
      <c r="H300" s="303">
        <f>VLOOKUP($A300,Sheet1!$A$10:$P$487,8,FALSE)</f>
        <v>0.56999999999999995</v>
      </c>
      <c r="I300" s="304">
        <f t="shared" si="65"/>
        <v>0.6399999999999999</v>
      </c>
      <c r="J300" s="302">
        <f>VLOOKUP($A300,Sheet1!$A$10:$P$487,10,FALSE)</f>
        <v>0</v>
      </c>
      <c r="K300" s="303">
        <f>VLOOKUP($A300,Sheet1!$A$10:$P$487,11,FALSE)</f>
        <v>0</v>
      </c>
      <c r="L300" s="303">
        <f>VLOOKUP($A300,Sheet1!$A$10:$P$487,12,FALSE)</f>
        <v>0.09</v>
      </c>
      <c r="M300" s="303">
        <f>VLOOKUP($A300,Sheet1!$A$10:$P$487,15,FALSE)</f>
        <v>0.28000000000000003</v>
      </c>
      <c r="N300" s="304">
        <f t="shared" si="66"/>
        <v>0.37</v>
      </c>
      <c r="O300" s="305">
        <f t="shared" si="68"/>
        <v>-42.187499999999986</v>
      </c>
    </row>
    <row r="301" spans="1:15" s="306" customFormat="1" ht="15" customHeight="1">
      <c r="A301" s="340" t="s">
        <v>754</v>
      </c>
      <c r="B301" s="347" t="s">
        <v>755</v>
      </c>
      <c r="C301" s="300" t="s">
        <v>10</v>
      </c>
      <c r="D301" s="301" t="s">
        <v>408</v>
      </c>
      <c r="E301" s="302">
        <f>VLOOKUP($A301,Sheet1!$A$10:$P$487,3,FALSE)</f>
        <v>0</v>
      </c>
      <c r="F301" s="303">
        <f>VLOOKUP($A301,Sheet1!$A$10:$P$487,4,FALSE)</f>
        <v>0</v>
      </c>
      <c r="G301" s="303">
        <f>VLOOKUP($A301,Sheet1!$A$10:$P$487,5,FALSE)</f>
        <v>0</v>
      </c>
      <c r="H301" s="303">
        <f>VLOOKUP($A301,Sheet1!$A$10:$P$487,8,FALSE)</f>
        <v>0.12</v>
      </c>
      <c r="I301" s="304">
        <f t="shared" si="65"/>
        <v>0.12</v>
      </c>
      <c r="J301" s="302">
        <f>VLOOKUP($A301,Sheet1!$A$10:$P$487,10,FALSE)</f>
        <v>0</v>
      </c>
      <c r="K301" s="303">
        <f>VLOOKUP($A301,Sheet1!$A$10:$P$487,11,FALSE)</f>
        <v>0.02</v>
      </c>
      <c r="L301" s="303">
        <f>VLOOKUP($A301,Sheet1!$A$10:$P$487,12,FALSE)</f>
        <v>0</v>
      </c>
      <c r="M301" s="303">
        <f>VLOOKUP($A301,Sheet1!$A$10:$P$487,15,FALSE)</f>
        <v>0.16</v>
      </c>
      <c r="N301" s="304">
        <f t="shared" si="66"/>
        <v>0.16</v>
      </c>
      <c r="O301" s="305">
        <f t="shared" si="68"/>
        <v>33.33333333333335</v>
      </c>
    </row>
    <row r="302" spans="1:15" s="306" customFormat="1" ht="15" customHeight="1">
      <c r="A302" s="340" t="s">
        <v>598</v>
      </c>
      <c r="B302" s="347" t="s">
        <v>1665</v>
      </c>
      <c r="C302" s="300" t="s">
        <v>10</v>
      </c>
      <c r="D302" s="301" t="s">
        <v>408</v>
      </c>
      <c r="E302" s="302">
        <f>VLOOKUP($A302,Sheet1!$A$10:$P$487,3,FALSE)</f>
        <v>0</v>
      </c>
      <c r="F302" s="303">
        <f>VLOOKUP($A302,Sheet1!$A$10:$P$487,4,FALSE)</f>
        <v>0</v>
      </c>
      <c r="G302" s="303">
        <f>VLOOKUP($A302,Sheet1!$A$10:$P$487,5,FALSE)</f>
        <v>0.13</v>
      </c>
      <c r="H302" s="303">
        <f>VLOOKUP($A302,Sheet1!$A$10:$P$487,8,FALSE)</f>
        <v>0.18</v>
      </c>
      <c r="I302" s="304">
        <f t="shared" si="65"/>
        <v>0.31</v>
      </c>
      <c r="J302" s="302">
        <f>VLOOKUP($A302,Sheet1!$A$10:$P$487,10,FALSE)</f>
        <v>0</v>
      </c>
      <c r="K302" s="303">
        <f>VLOOKUP($A302,Sheet1!$A$10:$P$487,11,FALSE)</f>
        <v>0</v>
      </c>
      <c r="L302" s="303">
        <f>VLOOKUP($A302,Sheet1!$A$10:$P$487,12,FALSE)</f>
        <v>0.48</v>
      </c>
      <c r="M302" s="303">
        <f>VLOOKUP($A302,Sheet1!$A$10:$P$487,15,FALSE)</f>
        <v>0.59</v>
      </c>
      <c r="N302" s="304">
        <f t="shared" si="66"/>
        <v>1.0699999999999998</v>
      </c>
      <c r="O302" s="305">
        <f t="shared" si="68"/>
        <v>245.16129032258061</v>
      </c>
    </row>
    <row r="303" spans="1:15" s="306" customFormat="1" ht="15" customHeight="1">
      <c r="A303" s="340" t="s">
        <v>756</v>
      </c>
      <c r="B303" s="347" t="s">
        <v>757</v>
      </c>
      <c r="C303" s="300" t="s">
        <v>10</v>
      </c>
      <c r="D303" s="301" t="s">
        <v>408</v>
      </c>
      <c r="E303" s="302">
        <f>VLOOKUP($A303,Sheet1!$A$10:$P$487,3,FALSE)</f>
        <v>0</v>
      </c>
      <c r="F303" s="303">
        <f>VLOOKUP($A303,Sheet1!$A$10:$P$487,4,FALSE)</f>
        <v>0</v>
      </c>
      <c r="G303" s="303">
        <f>VLOOKUP($A303,Sheet1!$A$10:$P$487,5,FALSE)</f>
        <v>0</v>
      </c>
      <c r="H303" s="303">
        <f>VLOOKUP($A303,Sheet1!$A$10:$P$487,8,FALSE)</f>
        <v>0.1</v>
      </c>
      <c r="I303" s="304">
        <f t="shared" si="65"/>
        <v>0.1</v>
      </c>
      <c r="J303" s="302">
        <f>VLOOKUP($A303,Sheet1!$A$10:$P$487,10,FALSE)</f>
        <v>0</v>
      </c>
      <c r="K303" s="303">
        <f>VLOOKUP($A303,Sheet1!$A$10:$P$487,11,FALSE)</f>
        <v>0</v>
      </c>
      <c r="L303" s="303">
        <f>VLOOKUP($A303,Sheet1!$A$10:$P$487,12,FALSE)</f>
        <v>0</v>
      </c>
      <c r="M303" s="303">
        <f>VLOOKUP($A303,Sheet1!$A$10:$P$487,15,FALSE)</f>
        <v>0.26</v>
      </c>
      <c r="N303" s="304">
        <f t="shared" si="66"/>
        <v>0.26</v>
      </c>
      <c r="O303" s="305">
        <f t="shared" si="68"/>
        <v>160</v>
      </c>
    </row>
    <row r="304" spans="1:15" s="306" customFormat="1" ht="15" customHeight="1">
      <c r="A304" s="340" t="s">
        <v>758</v>
      </c>
      <c r="B304" s="347" t="s">
        <v>1666</v>
      </c>
      <c r="C304" s="300" t="s">
        <v>10</v>
      </c>
      <c r="D304" s="301" t="s">
        <v>408</v>
      </c>
      <c r="E304" s="302">
        <f>VLOOKUP($A304,Sheet1!$A$10:$P$487,3,FALSE)</f>
        <v>0</v>
      </c>
      <c r="F304" s="303">
        <f>VLOOKUP($A304,Sheet1!$A$10:$P$487,4,FALSE)</f>
        <v>0</v>
      </c>
      <c r="G304" s="303">
        <f>VLOOKUP($A304,Sheet1!$A$10:$P$487,5,FALSE)</f>
        <v>0</v>
      </c>
      <c r="H304" s="303">
        <f>VLOOKUP($A304,Sheet1!$A$10:$P$487,8,FALSE)</f>
        <v>0.34</v>
      </c>
      <c r="I304" s="304">
        <f t="shared" si="65"/>
        <v>0.34</v>
      </c>
      <c r="J304" s="302">
        <f>VLOOKUP($A304,Sheet1!$A$10:$P$487,10,FALSE)</f>
        <v>0</v>
      </c>
      <c r="K304" s="303">
        <f>VLOOKUP($A304,Sheet1!$A$10:$P$487,11,FALSE)</f>
        <v>0</v>
      </c>
      <c r="L304" s="303">
        <f>VLOOKUP($A304,Sheet1!$A$10:$P$487,12,FALSE)</f>
        <v>0.21</v>
      </c>
      <c r="M304" s="303">
        <f>VLOOKUP($A304,Sheet1!$A$10:$P$487,15,FALSE)</f>
        <v>0.14000000000000001</v>
      </c>
      <c r="N304" s="304">
        <f t="shared" si="66"/>
        <v>0.35</v>
      </c>
      <c r="O304" s="305">
        <f t="shared" si="68"/>
        <v>2.9411764705882248</v>
      </c>
    </row>
    <row r="305" spans="1:15" s="306" customFormat="1" ht="15" customHeight="1">
      <c r="A305" s="340" t="s">
        <v>392</v>
      </c>
      <c r="B305" s="347" t="s">
        <v>461</v>
      </c>
      <c r="C305" s="300" t="s">
        <v>10</v>
      </c>
      <c r="D305" s="301" t="s">
        <v>408</v>
      </c>
      <c r="E305" s="302">
        <f>VLOOKUP($A305,Sheet1!$A$10:$P$487,3,FALSE)</f>
        <v>0</v>
      </c>
      <c r="F305" s="303">
        <f>VLOOKUP($A305,Sheet1!$A$10:$P$487,4,FALSE)</f>
        <v>0</v>
      </c>
      <c r="G305" s="303">
        <f>VLOOKUP($A305,Sheet1!$A$10:$P$487,5,FALSE)</f>
        <v>1</v>
      </c>
      <c r="H305" s="303">
        <f>VLOOKUP($A305,Sheet1!$A$10:$P$487,8,FALSE)</f>
        <v>2.38</v>
      </c>
      <c r="I305" s="304">
        <f t="shared" si="65"/>
        <v>3.38</v>
      </c>
      <c r="J305" s="302">
        <f>VLOOKUP($A305,Sheet1!$A$10:$P$487,10,FALSE)</f>
        <v>0</v>
      </c>
      <c r="K305" s="303">
        <f>VLOOKUP($A305,Sheet1!$A$10:$P$487,11,FALSE)</f>
        <v>0</v>
      </c>
      <c r="L305" s="303">
        <f>VLOOKUP($A305,Sheet1!$A$10:$P$487,12,FALSE)</f>
        <v>2.21</v>
      </c>
      <c r="M305" s="303">
        <f>VLOOKUP($A305,Sheet1!$A$10:$P$487,15,FALSE)</f>
        <v>3.27</v>
      </c>
      <c r="N305" s="304">
        <f t="shared" si="66"/>
        <v>5.48</v>
      </c>
      <c r="O305" s="305">
        <f t="shared" si="68"/>
        <v>62.130177514792926</v>
      </c>
    </row>
    <row r="306" spans="1:15" s="306" customFormat="1" ht="15" customHeight="1">
      <c r="A306" s="340" t="s">
        <v>759</v>
      </c>
      <c r="B306" s="347" t="s">
        <v>760</v>
      </c>
      <c r="C306" s="300" t="s">
        <v>10</v>
      </c>
      <c r="D306" s="301" t="s">
        <v>408</v>
      </c>
      <c r="E306" s="302">
        <f>VLOOKUP($A306,Sheet1!$A$10:$P$487,3,FALSE)</f>
        <v>0</v>
      </c>
      <c r="F306" s="303">
        <f>VLOOKUP($A306,Sheet1!$A$10:$P$487,4,FALSE)</f>
        <v>0.25</v>
      </c>
      <c r="G306" s="303">
        <f>VLOOKUP($A306,Sheet1!$A$10:$P$487,5,FALSE)</f>
        <v>0</v>
      </c>
      <c r="H306" s="303">
        <f>VLOOKUP($A306,Sheet1!$A$10:$P$487,8,FALSE)</f>
        <v>0.64</v>
      </c>
      <c r="I306" s="304">
        <f t="shared" si="65"/>
        <v>0.64</v>
      </c>
      <c r="J306" s="302">
        <f>VLOOKUP($A306,Sheet1!$A$10:$P$487,10,FALSE)</f>
        <v>0</v>
      </c>
      <c r="K306" s="303">
        <f>VLOOKUP($A306,Sheet1!$A$10:$P$487,11,FALSE)</f>
        <v>0.12</v>
      </c>
      <c r="L306" s="303">
        <f>VLOOKUP($A306,Sheet1!$A$10:$P$487,12,FALSE)</f>
        <v>0.04</v>
      </c>
      <c r="M306" s="303">
        <f>VLOOKUP($A306,Sheet1!$A$10:$P$487,15,FALSE)</f>
        <v>0.84</v>
      </c>
      <c r="N306" s="304">
        <f t="shared" si="66"/>
        <v>0.88</v>
      </c>
      <c r="O306" s="305">
        <f t="shared" si="68"/>
        <v>37.5</v>
      </c>
    </row>
    <row r="307" spans="1:15" s="306" customFormat="1" ht="15" customHeight="1">
      <c r="A307" s="340" t="s">
        <v>761</v>
      </c>
      <c r="B307" s="347" t="s">
        <v>762</v>
      </c>
      <c r="C307" s="300" t="s">
        <v>10</v>
      </c>
      <c r="D307" s="301" t="s">
        <v>408</v>
      </c>
      <c r="E307" s="302">
        <f>VLOOKUP($A307,Sheet1!$A$10:$P$487,3,FALSE)</f>
        <v>0</v>
      </c>
      <c r="F307" s="303">
        <f>VLOOKUP($A307,Sheet1!$A$10:$P$487,4,FALSE)</f>
        <v>0</v>
      </c>
      <c r="G307" s="303">
        <f>VLOOKUP($A307,Sheet1!$A$10:$P$487,5,FALSE)</f>
        <v>0.27</v>
      </c>
      <c r="H307" s="303">
        <f>VLOOKUP($A307,Sheet1!$A$10:$P$487,8,FALSE)</f>
        <v>0.72</v>
      </c>
      <c r="I307" s="304">
        <f t="shared" si="65"/>
        <v>0.99</v>
      </c>
      <c r="J307" s="302">
        <f>VLOOKUP($A307,Sheet1!$A$10:$P$487,10,FALSE)</f>
        <v>0</v>
      </c>
      <c r="K307" s="303">
        <f>VLOOKUP($A307,Sheet1!$A$10:$P$487,11,FALSE)</f>
        <v>0</v>
      </c>
      <c r="L307" s="303">
        <f>VLOOKUP($A307,Sheet1!$A$10:$P$487,12,FALSE)</f>
        <v>0.26</v>
      </c>
      <c r="M307" s="303">
        <f>VLOOKUP($A307,Sheet1!$A$10:$P$487,15,FALSE)</f>
        <v>0.6</v>
      </c>
      <c r="N307" s="304">
        <f t="shared" si="66"/>
        <v>0.86</v>
      </c>
      <c r="O307" s="305">
        <f t="shared" si="68"/>
        <v>-13.131313131313128</v>
      </c>
    </row>
    <row r="308" spans="1:15" s="306" customFormat="1" ht="15" customHeight="1">
      <c r="A308" s="340" t="s">
        <v>1446</v>
      </c>
      <c r="B308" s="347" t="s">
        <v>1447</v>
      </c>
      <c r="C308" s="300" t="s">
        <v>1437</v>
      </c>
      <c r="D308" s="301" t="s">
        <v>1438</v>
      </c>
      <c r="E308" s="302">
        <f>VLOOKUP($A308,Sheet1!$A$10:$P$487,3,FALSE)</f>
        <v>0</v>
      </c>
      <c r="F308" s="303">
        <f>VLOOKUP($A308,Sheet1!$A$10:$P$487,4,FALSE)</f>
        <v>0</v>
      </c>
      <c r="G308" s="303">
        <f>VLOOKUP($A308,Sheet1!$A$10:$P$487,5,FALSE)</f>
        <v>0</v>
      </c>
      <c r="H308" s="303">
        <f>VLOOKUP($A308,Sheet1!$A$10:$P$487,8,FALSE)</f>
        <v>0</v>
      </c>
      <c r="I308" s="304">
        <f t="shared" si="65"/>
        <v>0</v>
      </c>
      <c r="J308" s="302">
        <f>VLOOKUP($A308,Sheet1!$A$10:$P$487,10,FALSE)</f>
        <v>0</v>
      </c>
      <c r="K308" s="303">
        <f>VLOOKUP($A308,Sheet1!$A$10:$P$487,11,FALSE)</f>
        <v>0</v>
      </c>
      <c r="L308" s="303">
        <f>VLOOKUP($A308,Sheet1!$A$10:$P$487,12,FALSE)</f>
        <v>0</v>
      </c>
      <c r="M308" s="303">
        <f>VLOOKUP($A308,Sheet1!$A$10:$P$487,15,FALSE)</f>
        <v>0.04</v>
      </c>
      <c r="N308" s="304">
        <f t="shared" si="66"/>
        <v>0.04</v>
      </c>
      <c r="O308" s="305" t="e">
        <f t="shared" si="68"/>
        <v>#DIV/0!</v>
      </c>
    </row>
    <row r="309" spans="1:15" s="306" customFormat="1" ht="15" customHeight="1">
      <c r="A309" s="340" t="s">
        <v>449</v>
      </c>
      <c r="B309" s="347" t="s">
        <v>450</v>
      </c>
      <c r="C309" s="300" t="s">
        <v>10</v>
      </c>
      <c r="D309" s="301" t="s">
        <v>408</v>
      </c>
      <c r="E309" s="302">
        <f>VLOOKUP($A309,Sheet1!$A$10:$P$487,3,FALSE)</f>
        <v>0</v>
      </c>
      <c r="F309" s="303">
        <f>VLOOKUP($A309,Sheet1!$A$10:$P$487,4,FALSE)</f>
        <v>0.71</v>
      </c>
      <c r="G309" s="303">
        <f>VLOOKUP($A309,Sheet1!$A$10:$P$487,5,FALSE)</f>
        <v>1.27</v>
      </c>
      <c r="H309" s="303">
        <f>VLOOKUP($A309,Sheet1!$A$10:$P$487,8,FALSE)</f>
        <v>1.85</v>
      </c>
      <c r="I309" s="304">
        <f t="shared" si="65"/>
        <v>3.12</v>
      </c>
      <c r="J309" s="302">
        <f>VLOOKUP($A309,Sheet1!$A$10:$P$487,10,FALSE)</f>
        <v>0</v>
      </c>
      <c r="K309" s="303">
        <f>VLOOKUP($A309,Sheet1!$A$10:$P$487,11,FALSE)</f>
        <v>0.47</v>
      </c>
      <c r="L309" s="303">
        <f>VLOOKUP($A309,Sheet1!$A$10:$P$487,12,FALSE)</f>
        <v>2.0699999999999998</v>
      </c>
      <c r="M309" s="303">
        <f>VLOOKUP($A309,Sheet1!$A$10:$P$487,15,FALSE)</f>
        <v>3.38</v>
      </c>
      <c r="N309" s="304">
        <f t="shared" si="66"/>
        <v>5.4499999999999993</v>
      </c>
      <c r="O309" s="305">
        <f t="shared" si="68"/>
        <v>74.679487179487154</v>
      </c>
    </row>
    <row r="310" spans="1:15" s="306" customFormat="1" ht="15" customHeight="1">
      <c r="A310" s="340" t="s">
        <v>1456</v>
      </c>
      <c r="B310" s="347" t="s">
        <v>1457</v>
      </c>
      <c r="C310" s="300" t="s">
        <v>10</v>
      </c>
      <c r="D310" s="301" t="s">
        <v>408</v>
      </c>
      <c r="E310" s="302">
        <f>VLOOKUP($A310,Sheet1!$A$10:$P$487,3,FALSE)</f>
        <v>0</v>
      </c>
      <c r="F310" s="303">
        <f>VLOOKUP($A310,Sheet1!$A$10:$P$487,4,FALSE)</f>
        <v>0</v>
      </c>
      <c r="G310" s="303">
        <f>VLOOKUP($A310,Sheet1!$A$10:$P$487,5,FALSE)</f>
        <v>0</v>
      </c>
      <c r="H310" s="303">
        <f>VLOOKUP($A310,Sheet1!$A$10:$P$487,8,FALSE)</f>
        <v>0.35</v>
      </c>
      <c r="I310" s="304">
        <f t="shared" si="65"/>
        <v>0.35</v>
      </c>
      <c r="J310" s="302">
        <f>VLOOKUP($A310,Sheet1!$A$10:$P$487,10,FALSE)</f>
        <v>0</v>
      </c>
      <c r="K310" s="303">
        <f>VLOOKUP($A310,Sheet1!$A$10:$P$487,11,FALSE)</f>
        <v>0</v>
      </c>
      <c r="L310" s="303">
        <f>VLOOKUP($A310,Sheet1!$A$10:$P$487,12,FALSE)</f>
        <v>0.37</v>
      </c>
      <c r="M310" s="303">
        <f>VLOOKUP($A310,Sheet1!$A$10:$P$487,15,FALSE)</f>
        <v>0.39</v>
      </c>
      <c r="N310" s="304">
        <f t="shared" si="66"/>
        <v>0.76</v>
      </c>
      <c r="O310" s="305">
        <f t="shared" si="68"/>
        <v>117.14285714285717</v>
      </c>
    </row>
    <row r="311" spans="1:15" s="306" customFormat="1" ht="15" customHeight="1">
      <c r="A311" s="340" t="s">
        <v>1463</v>
      </c>
      <c r="B311" s="347" t="s">
        <v>1465</v>
      </c>
      <c r="C311" s="300" t="s">
        <v>1437</v>
      </c>
      <c r="D311" s="301" t="s">
        <v>1438</v>
      </c>
      <c r="E311" s="302">
        <f>VLOOKUP($A311,Sheet1!$A$10:$P$487,3,FALSE)</f>
        <v>0</v>
      </c>
      <c r="F311" s="303">
        <f>VLOOKUP($A311,Sheet1!$A$10:$P$487,4,FALSE)</f>
        <v>0</v>
      </c>
      <c r="G311" s="303">
        <f>VLOOKUP($A311,Sheet1!$A$10:$P$487,5,FALSE)</f>
        <v>0</v>
      </c>
      <c r="H311" s="303">
        <f>VLOOKUP($A311,Sheet1!$A$10:$P$487,8,FALSE)</f>
        <v>0.01</v>
      </c>
      <c r="I311" s="304">
        <f t="shared" si="65"/>
        <v>0.01</v>
      </c>
      <c r="J311" s="302">
        <f>VLOOKUP($A311,Sheet1!$A$10:$P$487,10,FALSE)</f>
        <v>0</v>
      </c>
      <c r="K311" s="303">
        <f>VLOOKUP($A311,Sheet1!$A$10:$P$487,11,FALSE)</f>
        <v>0</v>
      </c>
      <c r="L311" s="303">
        <f>VLOOKUP($A311,Sheet1!$A$10:$P$487,12,FALSE)</f>
        <v>0</v>
      </c>
      <c r="M311" s="303">
        <f>VLOOKUP($A311,Sheet1!$A$10:$P$487,15,FALSE)</f>
        <v>0.01</v>
      </c>
      <c r="N311" s="304">
        <f t="shared" si="66"/>
        <v>0.01</v>
      </c>
      <c r="O311" s="305">
        <f t="shared" si="68"/>
        <v>0</v>
      </c>
    </row>
    <row r="312" spans="1:15" s="306" customFormat="1" ht="15" customHeight="1">
      <c r="A312" s="340" t="s">
        <v>1469</v>
      </c>
      <c r="B312" s="347" t="s">
        <v>1470</v>
      </c>
      <c r="C312" s="300" t="s">
        <v>1437</v>
      </c>
      <c r="D312" s="301" t="s">
        <v>1438</v>
      </c>
      <c r="E312" s="302">
        <f>VLOOKUP($A312,Sheet1!$A$10:$P$487,3,FALSE)</f>
        <v>0</v>
      </c>
      <c r="F312" s="303">
        <f>VLOOKUP($A312,Sheet1!$A$10:$P$487,4,FALSE)</f>
        <v>0</v>
      </c>
      <c r="G312" s="303">
        <f>VLOOKUP($A312,Sheet1!$A$10:$P$487,5,FALSE)</f>
        <v>0</v>
      </c>
      <c r="H312" s="303">
        <f>VLOOKUP($A312,Sheet1!$A$10:$P$487,8,FALSE)</f>
        <v>0</v>
      </c>
      <c r="I312" s="304">
        <f t="shared" si="65"/>
        <v>0</v>
      </c>
      <c r="J312" s="302">
        <f>VLOOKUP($A312,Sheet1!$A$10:$P$487,10,FALSE)</f>
        <v>0</v>
      </c>
      <c r="K312" s="303">
        <f>VLOOKUP($A312,Sheet1!$A$10:$P$487,11,FALSE)</f>
        <v>0</v>
      </c>
      <c r="L312" s="303">
        <f>VLOOKUP($A312,Sheet1!$A$10:$P$487,12,FALSE)</f>
        <v>0.15</v>
      </c>
      <c r="M312" s="303">
        <f>VLOOKUP($A312,Sheet1!$A$10:$P$487,15,FALSE)</f>
        <v>0.09</v>
      </c>
      <c r="N312" s="304">
        <f t="shared" si="66"/>
        <v>0.24</v>
      </c>
      <c r="O312" s="305" t="e">
        <f t="shared" si="68"/>
        <v>#DIV/0!</v>
      </c>
    </row>
    <row r="313" spans="1:15" s="306" customFormat="1" ht="15" customHeight="1">
      <c r="A313" s="340" t="s">
        <v>1474</v>
      </c>
      <c r="B313" s="347" t="s">
        <v>1478</v>
      </c>
      <c r="C313" s="300" t="s">
        <v>1437</v>
      </c>
      <c r="D313" s="301" t="s">
        <v>1438</v>
      </c>
      <c r="E313" s="302">
        <f>VLOOKUP($A313,Sheet1!$A$10:$P$487,3,FALSE)</f>
        <v>0</v>
      </c>
      <c r="F313" s="303">
        <f>VLOOKUP($A313,Sheet1!$A$10:$P$487,4,FALSE)</f>
        <v>0</v>
      </c>
      <c r="G313" s="303">
        <f>VLOOKUP($A313,Sheet1!$A$10:$P$487,5,FALSE)</f>
        <v>0.25</v>
      </c>
      <c r="H313" s="303">
        <f>VLOOKUP($A313,Sheet1!$A$10:$P$487,8,FALSE)</f>
        <v>0.23</v>
      </c>
      <c r="I313" s="304">
        <f t="shared" si="65"/>
        <v>0.48</v>
      </c>
      <c r="J313" s="302">
        <f>VLOOKUP($A313,Sheet1!$A$10:$P$487,10,FALSE)</f>
        <v>0</v>
      </c>
      <c r="K313" s="303">
        <f>VLOOKUP($A313,Sheet1!$A$10:$P$487,11,FALSE)</f>
        <v>0</v>
      </c>
      <c r="L313" s="303">
        <f>VLOOKUP($A313,Sheet1!$A$10:$P$487,12,FALSE)</f>
        <v>0</v>
      </c>
      <c r="M313" s="303">
        <f>VLOOKUP($A313,Sheet1!$A$10:$P$487,15,FALSE)</f>
        <v>0.8</v>
      </c>
      <c r="N313" s="304">
        <f t="shared" si="66"/>
        <v>0.8</v>
      </c>
      <c r="O313" s="305">
        <f t="shared" si="68"/>
        <v>66.666666666666671</v>
      </c>
    </row>
    <row r="314" spans="1:15" s="306" customFormat="1" ht="15" customHeight="1">
      <c r="A314" s="340" t="s">
        <v>1479</v>
      </c>
      <c r="B314" s="347" t="s">
        <v>1480</v>
      </c>
      <c r="C314" s="300" t="s">
        <v>10</v>
      </c>
      <c r="D314" s="301" t="s">
        <v>408</v>
      </c>
      <c r="E314" s="302">
        <f>VLOOKUP($A314,Sheet1!$A$10:$P$487,3,FALSE)</f>
        <v>0</v>
      </c>
      <c r="F314" s="303">
        <f>VLOOKUP($A314,Sheet1!$A$10:$P$487,4,FALSE)</f>
        <v>0</v>
      </c>
      <c r="G314" s="303">
        <f>VLOOKUP($A314,Sheet1!$A$10:$P$487,5,FALSE)</f>
        <v>1.0900000000000001</v>
      </c>
      <c r="H314" s="303">
        <f>VLOOKUP($A314,Sheet1!$A$10:$P$487,8,FALSE)</f>
        <v>2.4700000000000002</v>
      </c>
      <c r="I314" s="304">
        <f t="shared" si="65"/>
        <v>3.5600000000000005</v>
      </c>
      <c r="J314" s="302">
        <f>VLOOKUP($A314,Sheet1!$A$10:$P$487,10,FALSE)</f>
        <v>0</v>
      </c>
      <c r="K314" s="303">
        <f>VLOOKUP($A314,Sheet1!$A$10:$P$487,11,FALSE)</f>
        <v>0</v>
      </c>
      <c r="L314" s="303">
        <f>VLOOKUP($A314,Sheet1!$A$10:$P$487,12,FALSE)</f>
        <v>1.76</v>
      </c>
      <c r="M314" s="303">
        <f>VLOOKUP($A314,Sheet1!$A$10:$P$487,15,FALSE)</f>
        <v>2.57</v>
      </c>
      <c r="N314" s="304">
        <f t="shared" si="66"/>
        <v>4.33</v>
      </c>
      <c r="O314" s="305">
        <f t="shared" si="68"/>
        <v>21.62921348314606</v>
      </c>
    </row>
    <row r="315" spans="1:15" s="306" customFormat="1" ht="15" customHeight="1">
      <c r="A315" s="340" t="s">
        <v>1493</v>
      </c>
      <c r="B315" s="347" t="s">
        <v>1494</v>
      </c>
      <c r="C315" s="300" t="s">
        <v>10</v>
      </c>
      <c r="D315" s="301" t="s">
        <v>408</v>
      </c>
      <c r="E315" s="302">
        <f>VLOOKUP($A315,Sheet1!$A$10:$P$487,3,FALSE)</f>
        <v>0</v>
      </c>
      <c r="F315" s="303">
        <f>VLOOKUP($A315,Sheet1!$A$10:$P$487,4,FALSE)</f>
        <v>0</v>
      </c>
      <c r="G315" s="303">
        <f>VLOOKUP($A315,Sheet1!$A$10:$P$487,5,FALSE)</f>
        <v>0.68</v>
      </c>
      <c r="H315" s="303">
        <f>VLOOKUP($A315,Sheet1!$A$10:$P$487,8,FALSE)</f>
        <v>1.78</v>
      </c>
      <c r="I315" s="304">
        <f t="shared" si="65"/>
        <v>2.46</v>
      </c>
      <c r="J315" s="302">
        <f>VLOOKUP($A315,Sheet1!$A$10:$P$487,10,FALSE)</f>
        <v>0</v>
      </c>
      <c r="K315" s="303">
        <f>VLOOKUP($A315,Sheet1!$A$10:$P$487,11,FALSE)</f>
        <v>0</v>
      </c>
      <c r="L315" s="303">
        <f>VLOOKUP($A315,Sheet1!$A$10:$P$487,12,FALSE)</f>
        <v>1.22</v>
      </c>
      <c r="M315" s="303">
        <f>VLOOKUP($A315,Sheet1!$A$10:$P$487,15,FALSE)</f>
        <v>0.15</v>
      </c>
      <c r="N315" s="304">
        <f t="shared" si="66"/>
        <v>1.3699999999999999</v>
      </c>
      <c r="O315" s="305">
        <f t="shared" si="68"/>
        <v>-44.308943089430898</v>
      </c>
    </row>
    <row r="316" spans="1:15" s="306" customFormat="1" ht="15" customHeight="1">
      <c r="A316" s="340" t="s">
        <v>1498</v>
      </c>
      <c r="B316" s="347" t="s">
        <v>1500</v>
      </c>
      <c r="C316" s="300" t="s">
        <v>1437</v>
      </c>
      <c r="D316" s="301" t="s">
        <v>1438</v>
      </c>
      <c r="E316" s="302">
        <f>VLOOKUP($A316,Sheet1!$A$10:$P$487,3,FALSE)</f>
        <v>0</v>
      </c>
      <c r="F316" s="303">
        <f>VLOOKUP($A316,Sheet1!$A$10:$P$487,4,FALSE)</f>
        <v>0</v>
      </c>
      <c r="G316" s="303">
        <f>VLOOKUP($A316,Sheet1!$A$10:$P$487,5,FALSE)</f>
        <v>0</v>
      </c>
      <c r="H316" s="303">
        <f>VLOOKUP($A316,Sheet1!$A$10:$P$487,8,FALSE)</f>
        <v>0.46</v>
      </c>
      <c r="I316" s="304">
        <f t="shared" si="65"/>
        <v>0.46</v>
      </c>
      <c r="J316" s="302">
        <f>VLOOKUP($A316,Sheet1!$A$10:$P$487,10,FALSE)</f>
        <v>0</v>
      </c>
      <c r="K316" s="303">
        <f>VLOOKUP($A316,Sheet1!$A$10:$P$487,11,FALSE)</f>
        <v>0</v>
      </c>
      <c r="L316" s="303">
        <f>VLOOKUP($A316,Sheet1!$A$10:$P$487,12,FALSE)</f>
        <v>0.21</v>
      </c>
      <c r="M316" s="303">
        <f>VLOOKUP($A316,Sheet1!$A$10:$P$487,15,FALSE)</f>
        <v>0.4</v>
      </c>
      <c r="N316" s="304">
        <f t="shared" si="66"/>
        <v>0.61</v>
      </c>
      <c r="O316" s="305">
        <f t="shared" si="68"/>
        <v>32.6086956521739</v>
      </c>
    </row>
    <row r="317" spans="1:15" s="306" customFormat="1" ht="15" customHeight="1">
      <c r="A317" s="340" t="s">
        <v>1504</v>
      </c>
      <c r="B317" s="347" t="s">
        <v>1693</v>
      </c>
      <c r="C317" s="300" t="s">
        <v>1437</v>
      </c>
      <c r="D317" s="301" t="s">
        <v>1438</v>
      </c>
      <c r="E317" s="302">
        <f>VLOOKUP($A317,Sheet1!$A$10:$P$487,3,FALSE)</f>
        <v>0</v>
      </c>
      <c r="F317" s="303">
        <f>VLOOKUP($A317,Sheet1!$A$10:$P$487,4,FALSE)</f>
        <v>0</v>
      </c>
      <c r="G317" s="303">
        <f>VLOOKUP($A317,Sheet1!$A$10:$P$487,5,FALSE)</f>
        <v>0.05</v>
      </c>
      <c r="H317" s="303">
        <f>VLOOKUP($A317,Sheet1!$A$10:$P$487,8,FALSE)</f>
        <v>0.02</v>
      </c>
      <c r="I317" s="304">
        <f t="shared" si="65"/>
        <v>7.0000000000000007E-2</v>
      </c>
      <c r="J317" s="302">
        <f>VLOOKUP($A317,Sheet1!$A$10:$P$487,10,FALSE)</f>
        <v>0</v>
      </c>
      <c r="K317" s="303">
        <f>VLOOKUP($A317,Sheet1!$A$10:$P$487,11,FALSE)</f>
        <v>0.08</v>
      </c>
      <c r="L317" s="303">
        <f>VLOOKUP($A317,Sheet1!$A$10:$P$487,12,FALSE)</f>
        <v>0.01</v>
      </c>
      <c r="M317" s="303">
        <f>VLOOKUP($A317,Sheet1!$A$10:$P$487,15,FALSE)</f>
        <v>0.06</v>
      </c>
      <c r="N317" s="304">
        <f t="shared" si="66"/>
        <v>6.9999999999999993E-2</v>
      </c>
      <c r="O317" s="305">
        <f t="shared" si="68"/>
        <v>-2.2204460492503131E-14</v>
      </c>
    </row>
    <row r="318" spans="1:15" s="306" customFormat="1" ht="15" customHeight="1">
      <c r="A318" s="340" t="s">
        <v>186</v>
      </c>
      <c r="B318" s="347" t="s">
        <v>185</v>
      </c>
      <c r="C318" s="300" t="s">
        <v>10</v>
      </c>
      <c r="D318" s="301" t="s">
        <v>408</v>
      </c>
      <c r="E318" s="302">
        <f>VLOOKUP($A318,Sheet1!$A$10:$P$487,3,FALSE)</f>
        <v>0</v>
      </c>
      <c r="F318" s="303">
        <f>VLOOKUP($A318,Sheet1!$A$10:$P$487,4,FALSE)</f>
        <v>0</v>
      </c>
      <c r="G318" s="303">
        <f>VLOOKUP($A318,Sheet1!$A$10:$P$487,5,FALSE)</f>
        <v>4.13</v>
      </c>
      <c r="H318" s="303">
        <f>VLOOKUP($A318,Sheet1!$A$10:$P$487,8,FALSE)</f>
        <v>6.83</v>
      </c>
      <c r="I318" s="304">
        <f t="shared" si="65"/>
        <v>10.96</v>
      </c>
      <c r="J318" s="302">
        <f>VLOOKUP($A318,Sheet1!$A$10:$P$487,10,FALSE)</f>
        <v>0</v>
      </c>
      <c r="K318" s="303">
        <f>VLOOKUP($A318,Sheet1!$A$10:$P$487,11,FALSE)</f>
        <v>0</v>
      </c>
      <c r="L318" s="303">
        <f>VLOOKUP($A318,Sheet1!$A$10:$P$487,12,FALSE)</f>
        <v>4.28</v>
      </c>
      <c r="M318" s="303">
        <f>VLOOKUP($A318,Sheet1!$A$10:$P$487,15,FALSE)</f>
        <v>14.23</v>
      </c>
      <c r="N318" s="304">
        <f t="shared" si="66"/>
        <v>18.510000000000002</v>
      </c>
      <c r="O318" s="305">
        <f t="shared" si="68"/>
        <v>68.886861313868607</v>
      </c>
    </row>
    <row r="319" spans="1:15" s="306" customFormat="1" ht="15" customHeight="1">
      <c r="A319" s="340" t="s">
        <v>1519</v>
      </c>
      <c r="B319" s="347" t="s">
        <v>1520</v>
      </c>
      <c r="C319" s="300" t="s">
        <v>10</v>
      </c>
      <c r="D319" s="301" t="s">
        <v>408</v>
      </c>
      <c r="E319" s="302">
        <f>VLOOKUP($A319,Sheet1!$A$10:$P$487,3,FALSE)</f>
        <v>0</v>
      </c>
      <c r="F319" s="303">
        <f>VLOOKUP($A319,Sheet1!$A$10:$P$487,4,FALSE)</f>
        <v>0</v>
      </c>
      <c r="G319" s="303">
        <f>VLOOKUP($A319,Sheet1!$A$10:$P$487,5,FALSE)</f>
        <v>7.0000000000000007E-2</v>
      </c>
      <c r="H319" s="303">
        <f>VLOOKUP($A319,Sheet1!$A$10:$P$487,8,FALSE)</f>
        <v>0.24</v>
      </c>
      <c r="I319" s="304">
        <f t="shared" si="65"/>
        <v>0.31</v>
      </c>
      <c r="J319" s="302">
        <f>VLOOKUP($A319,Sheet1!$A$10:$P$487,10,FALSE)</f>
        <v>0</v>
      </c>
      <c r="K319" s="303">
        <f>VLOOKUP($A319,Sheet1!$A$10:$P$487,11,FALSE)</f>
        <v>0</v>
      </c>
      <c r="L319" s="303">
        <f>VLOOKUP($A319,Sheet1!$A$10:$P$487,12,FALSE)</f>
        <v>0</v>
      </c>
      <c r="M319" s="303">
        <f>VLOOKUP($A319,Sheet1!$A$10:$P$487,15,FALSE)</f>
        <v>0.4</v>
      </c>
      <c r="N319" s="304">
        <f t="shared" si="66"/>
        <v>0.4</v>
      </c>
      <c r="O319" s="305">
        <f t="shared" si="68"/>
        <v>29.032258064516149</v>
      </c>
    </row>
    <row r="320" spans="1:15" s="306" customFormat="1" ht="15" customHeight="1">
      <c r="A320" s="340" t="s">
        <v>1521</v>
      </c>
      <c r="B320" s="347" t="s">
        <v>1522</v>
      </c>
      <c r="C320" s="300" t="s">
        <v>10</v>
      </c>
      <c r="D320" s="301" t="s">
        <v>408</v>
      </c>
      <c r="E320" s="302">
        <f>VLOOKUP($A320,Sheet1!$A$10:$P$487,3,FALSE)</f>
        <v>0</v>
      </c>
      <c r="F320" s="303">
        <f>VLOOKUP($A320,Sheet1!$A$10:$P$487,4,FALSE)</f>
        <v>0</v>
      </c>
      <c r="G320" s="303">
        <f>VLOOKUP($A320,Sheet1!$A$10:$P$487,5,FALSE)</f>
        <v>0</v>
      </c>
      <c r="H320" s="303">
        <f>VLOOKUP($A320,Sheet1!$A$10:$P$487,8,FALSE)</f>
        <v>1.69</v>
      </c>
      <c r="I320" s="304">
        <f t="shared" si="65"/>
        <v>1.69</v>
      </c>
      <c r="J320" s="302">
        <f>VLOOKUP($A320,Sheet1!$A$10:$P$487,10,FALSE)</f>
        <v>0</v>
      </c>
      <c r="K320" s="303">
        <f>VLOOKUP($A320,Sheet1!$A$10:$P$487,11,FALSE)</f>
        <v>0</v>
      </c>
      <c r="L320" s="303">
        <f>VLOOKUP($A320,Sheet1!$A$10:$P$487,12,FALSE)</f>
        <v>0.39</v>
      </c>
      <c r="M320" s="303">
        <f>VLOOKUP($A320,Sheet1!$A$10:$P$487,15,FALSE)</f>
        <v>0.79</v>
      </c>
      <c r="N320" s="304">
        <f t="shared" si="66"/>
        <v>1.1800000000000002</v>
      </c>
      <c r="O320" s="305">
        <f t="shared" si="68"/>
        <v>-30.177514792899395</v>
      </c>
    </row>
    <row r="321" spans="1:16" s="182" customFormat="1" ht="15" customHeight="1">
      <c r="A321" s="340" t="s">
        <v>1525</v>
      </c>
      <c r="B321" s="347" t="s">
        <v>1526</v>
      </c>
      <c r="C321" s="300" t="s">
        <v>10</v>
      </c>
      <c r="D321" s="301" t="s">
        <v>408</v>
      </c>
      <c r="E321" s="302">
        <f>VLOOKUP($A321,Sheet1!$A$10:$P$487,3,FALSE)</f>
        <v>0</v>
      </c>
      <c r="F321" s="303">
        <f>VLOOKUP($A321,Sheet1!$A$10:$P$487,4,FALSE)</f>
        <v>0</v>
      </c>
      <c r="G321" s="303">
        <f>VLOOKUP($A321,Sheet1!$A$10:$P$487,5,FALSE)</f>
        <v>0</v>
      </c>
      <c r="H321" s="303">
        <f>VLOOKUP($A321,Sheet1!$A$10:$P$487,8,FALSE)</f>
        <v>0.16</v>
      </c>
      <c r="I321" s="304">
        <f t="shared" ref="I321:I338" si="69">G321+H321</f>
        <v>0.16</v>
      </c>
      <c r="J321" s="302">
        <f>VLOOKUP($A321,Sheet1!$A$10:$P$487,10,FALSE)</f>
        <v>0</v>
      </c>
      <c r="K321" s="303">
        <f>VLOOKUP($A321,Sheet1!$A$10:$P$487,11,FALSE)</f>
        <v>0</v>
      </c>
      <c r="L321" s="303">
        <f>VLOOKUP($A321,Sheet1!$A$10:$P$487,12,FALSE)</f>
        <v>0</v>
      </c>
      <c r="M321" s="303">
        <f>VLOOKUP($A321,Sheet1!$A$10:$P$487,15,FALSE)</f>
        <v>0.02</v>
      </c>
      <c r="N321" s="304">
        <f t="shared" ref="N321:N338" si="70">L321+M321</f>
        <v>0.02</v>
      </c>
      <c r="O321" s="305">
        <f t="shared" ref="O321:O338" si="71">((N321/I321)-1)*100</f>
        <v>-87.5</v>
      </c>
      <c r="P321" s="306"/>
    </row>
    <row r="322" spans="1:16" s="182" customFormat="1" ht="15" customHeight="1">
      <c r="A322" s="340" t="s">
        <v>1531</v>
      </c>
      <c r="B322" s="347" t="s">
        <v>1532</v>
      </c>
      <c r="C322" s="300" t="s">
        <v>10</v>
      </c>
      <c r="D322" s="301" t="s">
        <v>408</v>
      </c>
      <c r="E322" s="302">
        <f>VLOOKUP($A322,Sheet1!$A$10:$P$487,3,FALSE)</f>
        <v>0</v>
      </c>
      <c r="F322" s="303">
        <f>VLOOKUP($A322,Sheet1!$A$10:$P$487,4,FALSE)</f>
        <v>0</v>
      </c>
      <c r="G322" s="303">
        <f>VLOOKUP($A322,Sheet1!$A$10:$P$487,5,FALSE)</f>
        <v>0.04</v>
      </c>
      <c r="H322" s="303">
        <f>VLOOKUP($A322,Sheet1!$A$10:$P$487,8,FALSE)</f>
        <v>0.39</v>
      </c>
      <c r="I322" s="304">
        <f t="shared" si="69"/>
        <v>0.43</v>
      </c>
      <c r="J322" s="302">
        <f>VLOOKUP($A322,Sheet1!$A$10:$P$487,10,FALSE)</f>
        <v>0</v>
      </c>
      <c r="K322" s="303">
        <f>VLOOKUP($A322,Sheet1!$A$10:$P$487,11,FALSE)</f>
        <v>0</v>
      </c>
      <c r="L322" s="303">
        <f>VLOOKUP($A322,Sheet1!$A$10:$P$487,12,FALSE)</f>
        <v>0</v>
      </c>
      <c r="M322" s="303">
        <f>VLOOKUP($A322,Sheet1!$A$10:$P$487,15,FALSE)</f>
        <v>0.2</v>
      </c>
      <c r="N322" s="304">
        <f t="shared" si="70"/>
        <v>0.2</v>
      </c>
      <c r="O322" s="305">
        <f t="shared" si="71"/>
        <v>-53.488372093023251</v>
      </c>
      <c r="P322" s="306"/>
    </row>
    <row r="323" spans="1:16" s="98" customFormat="1" ht="15" customHeight="1">
      <c r="A323" s="340" t="s">
        <v>1536</v>
      </c>
      <c r="B323" s="528" t="s">
        <v>1538</v>
      </c>
      <c r="C323" s="300" t="s">
        <v>1437</v>
      </c>
      <c r="D323" s="384" t="s">
        <v>1438</v>
      </c>
      <c r="E323" s="449">
        <f>VLOOKUP($A323,Sheet1!$A$10:$P$487,3,FALSE)</f>
        <v>0</v>
      </c>
      <c r="F323" s="532">
        <f>VLOOKUP($A323,Sheet1!$A$10:$P$487,4,FALSE)</f>
        <v>0</v>
      </c>
      <c r="G323" s="532">
        <f>VLOOKUP($A323,Sheet1!$A$10:$P$487,5,FALSE)</f>
        <v>0.04</v>
      </c>
      <c r="H323" s="532">
        <f>VLOOKUP($A323,Sheet1!$A$10:$P$487,8,FALSE)</f>
        <v>0.1</v>
      </c>
      <c r="I323" s="533">
        <f t="shared" si="69"/>
        <v>0.14000000000000001</v>
      </c>
      <c r="J323" s="449">
        <f>VLOOKUP($A323,Sheet1!$A$10:$P$487,10,FALSE)</f>
        <v>0</v>
      </c>
      <c r="K323" s="532">
        <f>VLOOKUP($A323,Sheet1!$A$10:$P$487,11,FALSE)</f>
        <v>0</v>
      </c>
      <c r="L323" s="532">
        <f>VLOOKUP($A323,Sheet1!$A$10:$P$487,12,FALSE)</f>
        <v>0</v>
      </c>
      <c r="M323" s="532">
        <f>VLOOKUP($A323,Sheet1!$A$10:$P$487,15,FALSE)</f>
        <v>0.12</v>
      </c>
      <c r="N323" s="533">
        <f t="shared" si="70"/>
        <v>0.12</v>
      </c>
      <c r="O323" s="152">
        <f t="shared" si="71"/>
        <v>-14.285714285714302</v>
      </c>
      <c r="P323" s="306"/>
    </row>
    <row r="324" spans="1:16" s="98" customFormat="1" ht="15" customHeight="1">
      <c r="A324" s="340" t="s">
        <v>1555</v>
      </c>
      <c r="B324" s="347" t="s">
        <v>1556</v>
      </c>
      <c r="C324" s="300" t="s">
        <v>10</v>
      </c>
      <c r="D324" s="301" t="s">
        <v>408</v>
      </c>
      <c r="E324" s="302">
        <f>VLOOKUP($A324,Sheet1!$A$10:$P$487,3,FALSE)</f>
        <v>0</v>
      </c>
      <c r="F324" s="303">
        <f>VLOOKUP($A324,Sheet1!$A$10:$P$487,4,FALSE)</f>
        <v>0</v>
      </c>
      <c r="G324" s="303">
        <f>VLOOKUP($A324,Sheet1!$A$10:$P$487,5,FALSE)</f>
        <v>1.04</v>
      </c>
      <c r="H324" s="303">
        <f>VLOOKUP($A324,Sheet1!$A$10:$P$487,8,FALSE)</f>
        <v>0.94</v>
      </c>
      <c r="I324" s="304">
        <f t="shared" si="69"/>
        <v>1.98</v>
      </c>
      <c r="J324" s="302">
        <f>VLOOKUP($A324,Sheet1!$A$10:$P$487,10,FALSE)</f>
        <v>0</v>
      </c>
      <c r="K324" s="303">
        <f>VLOOKUP($A324,Sheet1!$A$10:$P$487,11,FALSE)</f>
        <v>0</v>
      </c>
      <c r="L324" s="303">
        <f>VLOOKUP($A324,Sheet1!$A$10:$P$487,12,FALSE)</f>
        <v>0.95</v>
      </c>
      <c r="M324" s="303">
        <f>VLOOKUP($A324,Sheet1!$A$10:$P$487,15,FALSE)</f>
        <v>2.0699999999999998</v>
      </c>
      <c r="N324" s="304">
        <f t="shared" si="70"/>
        <v>3.0199999999999996</v>
      </c>
      <c r="O324" s="305">
        <f t="shared" si="71"/>
        <v>52.525252525252512</v>
      </c>
      <c r="P324" s="306"/>
    </row>
    <row r="325" spans="1:16" s="182" customFormat="1" ht="15" customHeight="1">
      <c r="A325" s="340" t="s">
        <v>1557</v>
      </c>
      <c r="B325" s="347" t="s">
        <v>1558</v>
      </c>
      <c r="C325" s="300" t="s">
        <v>10</v>
      </c>
      <c r="D325" s="301" t="s">
        <v>408</v>
      </c>
      <c r="E325" s="302">
        <f>VLOOKUP($A325,Sheet1!$A$10:$P$487,3,FALSE)</f>
        <v>0</v>
      </c>
      <c r="F325" s="303">
        <f>VLOOKUP($A325,Sheet1!$A$10:$P$487,4,FALSE)</f>
        <v>0</v>
      </c>
      <c r="G325" s="303">
        <f>VLOOKUP($A325,Sheet1!$A$10:$P$487,5,FALSE)</f>
        <v>0.56000000000000005</v>
      </c>
      <c r="H325" s="303">
        <f>VLOOKUP($A325,Sheet1!$A$10:$P$487,8,FALSE)</f>
        <v>1.33</v>
      </c>
      <c r="I325" s="304">
        <f t="shared" si="69"/>
        <v>1.8900000000000001</v>
      </c>
      <c r="J325" s="302">
        <f>VLOOKUP($A325,Sheet1!$A$10:$P$487,10,FALSE)</f>
        <v>0</v>
      </c>
      <c r="K325" s="303">
        <f>VLOOKUP($A325,Sheet1!$A$10:$P$487,11,FALSE)</f>
        <v>0</v>
      </c>
      <c r="L325" s="303">
        <f>VLOOKUP($A325,Sheet1!$A$10:$P$487,12,FALSE)</f>
        <v>0.59</v>
      </c>
      <c r="M325" s="303">
        <f>VLOOKUP($A325,Sheet1!$A$10:$P$487,15,FALSE)</f>
        <v>2.21</v>
      </c>
      <c r="N325" s="304">
        <f t="shared" si="70"/>
        <v>2.8</v>
      </c>
      <c r="O325" s="305">
        <f t="shared" si="71"/>
        <v>48.148148148148138</v>
      </c>
      <c r="P325" s="306"/>
    </row>
    <row r="326" spans="1:16" s="306" customFormat="1" ht="15" customHeight="1">
      <c r="A326" s="340" t="s">
        <v>1559</v>
      </c>
      <c r="B326" s="347" t="s">
        <v>1560</v>
      </c>
      <c r="C326" s="300" t="s">
        <v>1437</v>
      </c>
      <c r="D326" s="301" t="s">
        <v>1438</v>
      </c>
      <c r="E326" s="302">
        <f>VLOOKUP($A326,Sheet1!$A$10:$P$487,3,FALSE)</f>
        <v>0</v>
      </c>
      <c r="F326" s="303">
        <f>VLOOKUP($A326,Sheet1!$A$10:$P$487,4,FALSE)</f>
        <v>0</v>
      </c>
      <c r="G326" s="303">
        <f>VLOOKUP($A326,Sheet1!$A$10:$P$487,5,FALSE)</f>
        <v>0.25</v>
      </c>
      <c r="H326" s="303">
        <f>VLOOKUP($A326,Sheet1!$A$10:$P$487,8,FALSE)</f>
        <v>0.44</v>
      </c>
      <c r="I326" s="304">
        <f t="shared" si="69"/>
        <v>0.69</v>
      </c>
      <c r="J326" s="302">
        <f>VLOOKUP($A326,Sheet1!$A$10:$P$487,10,FALSE)</f>
        <v>0</v>
      </c>
      <c r="K326" s="303">
        <f>VLOOKUP($A326,Sheet1!$A$10:$P$487,11,FALSE)</f>
        <v>0</v>
      </c>
      <c r="L326" s="303">
        <f>VLOOKUP($A326,Sheet1!$A$10:$P$487,12,FALSE)</f>
        <v>0.51</v>
      </c>
      <c r="M326" s="303">
        <f>VLOOKUP($A326,Sheet1!$A$10:$P$487,15,FALSE)</f>
        <v>0.56000000000000005</v>
      </c>
      <c r="N326" s="304">
        <f t="shared" si="70"/>
        <v>1.07</v>
      </c>
      <c r="O326" s="305">
        <f t="shared" si="71"/>
        <v>55.072463768115966</v>
      </c>
    </row>
    <row r="327" spans="1:16" s="98" customFormat="1" ht="15" customHeight="1">
      <c r="A327" s="340" t="s">
        <v>1563</v>
      </c>
      <c r="B327" s="347" t="s">
        <v>1564</v>
      </c>
      <c r="C327" s="300" t="s">
        <v>10</v>
      </c>
      <c r="D327" s="301" t="s">
        <v>408</v>
      </c>
      <c r="E327" s="302">
        <f>VLOOKUP($A327,Sheet1!$A$10:$P$487,3,FALSE)</f>
        <v>0</v>
      </c>
      <c r="F327" s="303">
        <f>VLOOKUP($A327,Sheet1!$A$10:$P$487,4,FALSE)</f>
        <v>0</v>
      </c>
      <c r="G327" s="303">
        <f>VLOOKUP($A327,Sheet1!$A$10:$P$487,5,FALSE)</f>
        <v>0.65</v>
      </c>
      <c r="H327" s="303">
        <f>VLOOKUP($A327,Sheet1!$A$10:$P$487,8,FALSE)</f>
        <v>2.13</v>
      </c>
      <c r="I327" s="304">
        <f t="shared" si="69"/>
        <v>2.78</v>
      </c>
      <c r="J327" s="302">
        <f>VLOOKUP($A327,Sheet1!$A$10:$P$487,10,FALSE)</f>
        <v>0</v>
      </c>
      <c r="K327" s="303">
        <f>VLOOKUP($A327,Sheet1!$A$10:$P$487,11,FALSE)</f>
        <v>0</v>
      </c>
      <c r="L327" s="303">
        <f>VLOOKUP($A327,Sheet1!$A$10:$P$487,12,FALSE)</f>
        <v>0.72</v>
      </c>
      <c r="M327" s="303">
        <f>VLOOKUP($A327,Sheet1!$A$10:$P$487,15,FALSE)</f>
        <v>2.35</v>
      </c>
      <c r="N327" s="304">
        <f t="shared" si="70"/>
        <v>3.0700000000000003</v>
      </c>
      <c r="O327" s="305">
        <f t="shared" si="71"/>
        <v>10.431654676259017</v>
      </c>
      <c r="P327" s="306"/>
    </row>
    <row r="328" spans="1:16" s="98" customFormat="1" ht="15" customHeight="1">
      <c r="A328" s="340" t="s">
        <v>1579</v>
      </c>
      <c r="B328" s="347" t="s">
        <v>1582</v>
      </c>
      <c r="C328" s="300" t="s">
        <v>1437</v>
      </c>
      <c r="D328" s="301" t="s">
        <v>1438</v>
      </c>
      <c r="E328" s="302">
        <f>VLOOKUP($A328,Sheet1!$A$10:$P$487,3,FALSE)</f>
        <v>0</v>
      </c>
      <c r="F328" s="303">
        <f>VLOOKUP($A328,Sheet1!$A$10:$P$487,4,FALSE)</f>
        <v>0</v>
      </c>
      <c r="G328" s="303">
        <f>VLOOKUP($A328,Sheet1!$A$10:$P$487,5,FALSE)</f>
        <v>0.38</v>
      </c>
      <c r="H328" s="303">
        <f>VLOOKUP($A328,Sheet1!$A$10:$P$487,8,FALSE)</f>
        <v>0.48</v>
      </c>
      <c r="I328" s="304">
        <f t="shared" si="69"/>
        <v>0.86</v>
      </c>
      <c r="J328" s="302">
        <f>VLOOKUP($A328,Sheet1!$A$10:$P$487,10,FALSE)</f>
        <v>0</v>
      </c>
      <c r="K328" s="303">
        <f>VLOOKUP($A328,Sheet1!$A$10:$P$487,11,FALSE)</f>
        <v>0</v>
      </c>
      <c r="L328" s="303">
        <f>VLOOKUP($A328,Sheet1!$A$10:$P$487,12,FALSE)</f>
        <v>0.43</v>
      </c>
      <c r="M328" s="303">
        <f>VLOOKUP($A328,Sheet1!$A$10:$P$487,15,FALSE)</f>
        <v>1.34</v>
      </c>
      <c r="N328" s="304">
        <f t="shared" si="70"/>
        <v>1.77</v>
      </c>
      <c r="O328" s="305">
        <f t="shared" si="71"/>
        <v>105.81395348837211</v>
      </c>
      <c r="P328" s="306"/>
    </row>
    <row r="329" spans="1:16" s="98" customFormat="1" ht="15" customHeight="1">
      <c r="A329" s="340" t="s">
        <v>1580</v>
      </c>
      <c r="B329" s="347" t="s">
        <v>1583</v>
      </c>
      <c r="C329" s="300" t="s">
        <v>1437</v>
      </c>
      <c r="D329" s="301" t="s">
        <v>1438</v>
      </c>
      <c r="E329" s="302">
        <f>VLOOKUP($A329,Sheet1!$A$10:$P$487,3,FALSE)</f>
        <v>0</v>
      </c>
      <c r="F329" s="303">
        <f>VLOOKUP($A329,Sheet1!$A$10:$P$487,4,FALSE)</f>
        <v>0</v>
      </c>
      <c r="G329" s="303">
        <f>VLOOKUP($A329,Sheet1!$A$10:$P$487,5,FALSE)</f>
        <v>7.0000000000000007E-2</v>
      </c>
      <c r="H329" s="303">
        <f>VLOOKUP($A329,Sheet1!$A$10:$P$487,8,FALSE)</f>
        <v>0.02</v>
      </c>
      <c r="I329" s="304">
        <f t="shared" si="69"/>
        <v>9.0000000000000011E-2</v>
      </c>
      <c r="J329" s="302">
        <f>VLOOKUP($A329,Sheet1!$A$10:$P$487,10,FALSE)</f>
        <v>0</v>
      </c>
      <c r="K329" s="303">
        <f>VLOOKUP($A329,Sheet1!$A$10:$P$487,11,FALSE)</f>
        <v>0</v>
      </c>
      <c r="L329" s="303">
        <f>VLOOKUP($A329,Sheet1!$A$10:$P$487,12,FALSE)</f>
        <v>0.18</v>
      </c>
      <c r="M329" s="303">
        <f>VLOOKUP($A329,Sheet1!$A$10:$P$487,15,FALSE)</f>
        <v>0.57999999999999996</v>
      </c>
      <c r="N329" s="304">
        <f t="shared" si="70"/>
        <v>0.76</v>
      </c>
      <c r="O329" s="305">
        <f t="shared" si="71"/>
        <v>744.44444444444434</v>
      </c>
      <c r="P329" s="306"/>
    </row>
    <row r="330" spans="1:16" s="98" customFormat="1" ht="15" customHeight="1">
      <c r="A330" s="340" t="s">
        <v>1589</v>
      </c>
      <c r="B330" s="347" t="s">
        <v>1590</v>
      </c>
      <c r="C330" s="300" t="s">
        <v>10</v>
      </c>
      <c r="D330" s="301" t="s">
        <v>408</v>
      </c>
      <c r="E330" s="302">
        <f>VLOOKUP($A330,Sheet1!$A$10:$P$487,3,FALSE)</f>
        <v>0</v>
      </c>
      <c r="F330" s="303">
        <f>VLOOKUP($A330,Sheet1!$A$10:$P$487,4,FALSE)</f>
        <v>0</v>
      </c>
      <c r="G330" s="303">
        <f>VLOOKUP($A330,Sheet1!$A$10:$P$487,5,FALSE)</f>
        <v>0.63</v>
      </c>
      <c r="H330" s="303">
        <f>VLOOKUP($A330,Sheet1!$A$10:$P$487,8,FALSE)</f>
        <v>2.42</v>
      </c>
      <c r="I330" s="304">
        <f t="shared" si="69"/>
        <v>3.05</v>
      </c>
      <c r="J330" s="302">
        <f>VLOOKUP($A330,Sheet1!$A$10:$P$487,10,FALSE)</f>
        <v>0</v>
      </c>
      <c r="K330" s="303">
        <f>VLOOKUP($A330,Sheet1!$A$10:$P$487,11,FALSE)</f>
        <v>0</v>
      </c>
      <c r="L330" s="303">
        <f>VLOOKUP($A330,Sheet1!$A$10:$P$487,12,FALSE)</f>
        <v>1.06</v>
      </c>
      <c r="M330" s="303">
        <f>VLOOKUP($A330,Sheet1!$A$10:$P$487,15,FALSE)</f>
        <v>1.91</v>
      </c>
      <c r="N330" s="304">
        <f t="shared" si="70"/>
        <v>2.9699999999999998</v>
      </c>
      <c r="O330" s="305">
        <f t="shared" si="71"/>
        <v>-2.6229508196721318</v>
      </c>
      <c r="P330" s="306"/>
    </row>
    <row r="331" spans="1:16" s="306" customFormat="1" ht="15" customHeight="1">
      <c r="A331" s="340" t="s">
        <v>455</v>
      </c>
      <c r="B331" s="347" t="s">
        <v>456</v>
      </c>
      <c r="C331" s="300" t="s">
        <v>10</v>
      </c>
      <c r="D331" s="301" t="s">
        <v>408</v>
      </c>
      <c r="E331" s="302">
        <f>VLOOKUP($A331,Sheet1!$A$10:$P$487,3,FALSE)</f>
        <v>0</v>
      </c>
      <c r="F331" s="303">
        <f>VLOOKUP($A331,Sheet1!$A$10:$P$487,4,FALSE)</f>
        <v>0</v>
      </c>
      <c r="G331" s="303">
        <f>VLOOKUP($A331,Sheet1!$A$10:$P$487,5,FALSE)</f>
        <v>1.98</v>
      </c>
      <c r="H331" s="303">
        <f>VLOOKUP($A331,Sheet1!$A$10:$P$487,8,FALSE)</f>
        <v>4.63</v>
      </c>
      <c r="I331" s="304">
        <f t="shared" si="69"/>
        <v>6.6099999999999994</v>
      </c>
      <c r="J331" s="302">
        <f>VLOOKUP($A331,Sheet1!$A$10:$P$487,10,FALSE)</f>
        <v>0</v>
      </c>
      <c r="K331" s="303">
        <f>VLOOKUP($A331,Sheet1!$A$10:$P$487,11,FALSE)</f>
        <v>0</v>
      </c>
      <c r="L331" s="303">
        <f>VLOOKUP($A331,Sheet1!$A$10:$P$487,12,FALSE)</f>
        <v>2.52</v>
      </c>
      <c r="M331" s="303">
        <f>VLOOKUP($A331,Sheet1!$A$10:$P$487,15,FALSE)</f>
        <v>5.82</v>
      </c>
      <c r="N331" s="304">
        <f t="shared" si="70"/>
        <v>8.34</v>
      </c>
      <c r="O331" s="305">
        <f t="shared" si="71"/>
        <v>26.172465960665669</v>
      </c>
    </row>
    <row r="332" spans="1:16" s="306" customFormat="1" ht="15" customHeight="1">
      <c r="A332" s="340" t="s">
        <v>763</v>
      </c>
      <c r="B332" s="347" t="s">
        <v>764</v>
      </c>
      <c r="C332" s="300" t="s">
        <v>10</v>
      </c>
      <c r="D332" s="301" t="s">
        <v>408</v>
      </c>
      <c r="E332" s="302">
        <f>VLOOKUP($A332,Sheet1!$A$10:$P$487,3,FALSE)</f>
        <v>0</v>
      </c>
      <c r="F332" s="303">
        <f>VLOOKUP($A332,Sheet1!$A$10:$P$487,4,FALSE)</f>
        <v>0</v>
      </c>
      <c r="G332" s="303">
        <f>VLOOKUP($A332,Sheet1!$A$10:$P$487,5,FALSE)</f>
        <v>0.24</v>
      </c>
      <c r="H332" s="303">
        <f>VLOOKUP($A332,Sheet1!$A$10:$P$487,8,FALSE)</f>
        <v>0.18</v>
      </c>
      <c r="I332" s="304">
        <f t="shared" si="69"/>
        <v>0.42</v>
      </c>
      <c r="J332" s="302">
        <f>VLOOKUP($A332,Sheet1!$A$10:$P$487,10,FALSE)</f>
        <v>0</v>
      </c>
      <c r="K332" s="303">
        <f>VLOOKUP($A332,Sheet1!$A$10:$P$487,11,FALSE)</f>
        <v>0</v>
      </c>
      <c r="L332" s="303">
        <f>VLOOKUP($A332,Sheet1!$A$10:$P$487,12,FALSE)</f>
        <v>0.38</v>
      </c>
      <c r="M332" s="303">
        <f>VLOOKUP($A332,Sheet1!$A$10:$P$487,15,FALSE)</f>
        <v>0.56999999999999995</v>
      </c>
      <c r="N332" s="304">
        <f t="shared" si="70"/>
        <v>0.95</v>
      </c>
      <c r="O332" s="305">
        <f t="shared" si="71"/>
        <v>126.19047619047619</v>
      </c>
    </row>
    <row r="333" spans="1:16" s="306" customFormat="1" ht="15" customHeight="1">
      <c r="A333" s="340" t="s">
        <v>395</v>
      </c>
      <c r="B333" s="347" t="s">
        <v>457</v>
      </c>
      <c r="C333" s="300" t="s">
        <v>10</v>
      </c>
      <c r="D333" s="301" t="s">
        <v>408</v>
      </c>
      <c r="E333" s="302">
        <f>VLOOKUP($A333,Sheet1!$A$10:$P$487,3,FALSE)</f>
        <v>0</v>
      </c>
      <c r="F333" s="303">
        <f>VLOOKUP($A333,Sheet1!$A$10:$P$487,4,FALSE)</f>
        <v>0</v>
      </c>
      <c r="G333" s="303">
        <f>VLOOKUP($A333,Sheet1!$A$10:$P$487,5,FALSE)</f>
        <v>0.1</v>
      </c>
      <c r="H333" s="303">
        <f>VLOOKUP($A333,Sheet1!$A$10:$P$487,8,FALSE)</f>
        <v>0.82</v>
      </c>
      <c r="I333" s="304">
        <f t="shared" si="69"/>
        <v>0.91999999999999993</v>
      </c>
      <c r="J333" s="302">
        <f>VLOOKUP($A333,Sheet1!$A$10:$P$487,10,FALSE)</f>
        <v>0</v>
      </c>
      <c r="K333" s="303">
        <f>VLOOKUP($A333,Sheet1!$A$10:$P$487,11,FALSE)</f>
        <v>0</v>
      </c>
      <c r="L333" s="303">
        <f>VLOOKUP($A333,Sheet1!$A$10:$P$487,12,FALSE)</f>
        <v>0.86</v>
      </c>
      <c r="M333" s="303">
        <f>VLOOKUP($A333,Sheet1!$A$10:$P$487,15,FALSE)</f>
        <v>0.22</v>
      </c>
      <c r="N333" s="304">
        <f t="shared" si="70"/>
        <v>1.08</v>
      </c>
      <c r="O333" s="305">
        <f t="shared" si="71"/>
        <v>17.391304347826097</v>
      </c>
    </row>
    <row r="334" spans="1:16" s="98" customFormat="1" ht="15" customHeight="1">
      <c r="A334" s="340" t="s">
        <v>621</v>
      </c>
      <c r="B334" s="347" t="s">
        <v>622</v>
      </c>
      <c r="C334" s="300" t="s">
        <v>10</v>
      </c>
      <c r="D334" s="301" t="s">
        <v>408</v>
      </c>
      <c r="E334" s="302">
        <f>VLOOKUP($A334,Sheet1!$A$10:$P$487,3,FALSE)</f>
        <v>0</v>
      </c>
      <c r="F334" s="303">
        <f>VLOOKUP($A334,Sheet1!$A$10:$P$487,4,FALSE)</f>
        <v>0</v>
      </c>
      <c r="G334" s="303">
        <f>VLOOKUP($A334,Sheet1!$A$10:$P$487,5,FALSE)</f>
        <v>0</v>
      </c>
      <c r="H334" s="303">
        <f>VLOOKUP($A334,Sheet1!$A$10:$P$487,8,FALSE)</f>
        <v>0.08</v>
      </c>
      <c r="I334" s="304">
        <f t="shared" si="69"/>
        <v>0.08</v>
      </c>
      <c r="J334" s="302">
        <f>VLOOKUP($A334,Sheet1!$A$10:$P$487,10,FALSE)</f>
        <v>0</v>
      </c>
      <c r="K334" s="303">
        <f>VLOOKUP($A334,Sheet1!$A$10:$P$487,11,FALSE)</f>
        <v>0.06</v>
      </c>
      <c r="L334" s="303">
        <f>VLOOKUP($A334,Sheet1!$A$10:$P$487,12,FALSE)</f>
        <v>0</v>
      </c>
      <c r="M334" s="303">
        <f>VLOOKUP($A334,Sheet1!$A$10:$P$487,15,FALSE)</f>
        <v>0.26</v>
      </c>
      <c r="N334" s="304">
        <f t="shared" si="70"/>
        <v>0.26</v>
      </c>
      <c r="O334" s="305">
        <f t="shared" si="71"/>
        <v>225</v>
      </c>
      <c r="P334" s="306"/>
    </row>
    <row r="335" spans="1:16" s="306" customFormat="1" ht="15" customHeight="1">
      <c r="A335" s="340" t="s">
        <v>458</v>
      </c>
      <c r="B335" s="347" t="s">
        <v>459</v>
      </c>
      <c r="C335" s="300" t="s">
        <v>10</v>
      </c>
      <c r="D335" s="301" t="s">
        <v>408</v>
      </c>
      <c r="E335" s="302">
        <f>VLOOKUP($A335,Sheet1!$A$10:$P$487,3,FALSE)</f>
        <v>0</v>
      </c>
      <c r="F335" s="303">
        <f>VLOOKUP($A335,Sheet1!$A$10:$P$487,4,FALSE)</f>
        <v>0</v>
      </c>
      <c r="G335" s="303">
        <f>VLOOKUP($A335,Sheet1!$A$10:$P$487,5,FALSE)</f>
        <v>0.48</v>
      </c>
      <c r="H335" s="303">
        <f>VLOOKUP($A335,Sheet1!$A$10:$P$487,8,FALSE)</f>
        <v>1.0900000000000001</v>
      </c>
      <c r="I335" s="304">
        <f t="shared" si="69"/>
        <v>1.57</v>
      </c>
      <c r="J335" s="302">
        <f>VLOOKUP($A335,Sheet1!$A$10:$P$487,10,FALSE)</f>
        <v>0</v>
      </c>
      <c r="K335" s="303">
        <f>VLOOKUP($A335,Sheet1!$A$10:$P$487,11,FALSE)</f>
        <v>0</v>
      </c>
      <c r="L335" s="303">
        <f>VLOOKUP($A335,Sheet1!$A$10:$P$487,12,FALSE)</f>
        <v>0.78</v>
      </c>
      <c r="M335" s="303">
        <f>VLOOKUP($A335,Sheet1!$A$10:$P$487,15,FALSE)</f>
        <v>0.94</v>
      </c>
      <c r="N335" s="304">
        <f t="shared" si="70"/>
        <v>1.72</v>
      </c>
      <c r="O335" s="305">
        <f t="shared" si="71"/>
        <v>9.554140127388532</v>
      </c>
    </row>
    <row r="336" spans="1:16" s="306" customFormat="1" ht="15" customHeight="1">
      <c r="A336" s="340" t="s">
        <v>765</v>
      </c>
      <c r="B336" s="347" t="s">
        <v>766</v>
      </c>
      <c r="C336" s="300" t="s">
        <v>10</v>
      </c>
      <c r="D336" s="301" t="s">
        <v>408</v>
      </c>
      <c r="E336" s="302">
        <f>VLOOKUP($A336,Sheet1!$A$10:$P$487,3,FALSE)</f>
        <v>0</v>
      </c>
      <c r="F336" s="303">
        <f>VLOOKUP($A336,Sheet1!$A$10:$P$487,4,FALSE)</f>
        <v>0.15</v>
      </c>
      <c r="G336" s="303">
        <f>VLOOKUP($A336,Sheet1!$A$10:$P$487,5,FALSE)</f>
        <v>0</v>
      </c>
      <c r="H336" s="303">
        <f>VLOOKUP($A336,Sheet1!$A$10:$P$487,8,FALSE)</f>
        <v>0.14000000000000001</v>
      </c>
      <c r="I336" s="304">
        <f t="shared" si="69"/>
        <v>0.14000000000000001</v>
      </c>
      <c r="J336" s="302">
        <f>VLOOKUP($A336,Sheet1!$A$10:$P$487,10,FALSE)</f>
        <v>0</v>
      </c>
      <c r="K336" s="303">
        <f>VLOOKUP($A336,Sheet1!$A$10:$P$487,11,FALSE)</f>
        <v>0.15</v>
      </c>
      <c r="L336" s="303">
        <f>VLOOKUP($A336,Sheet1!$A$10:$P$487,12,FALSE)</f>
        <v>0</v>
      </c>
      <c r="M336" s="303">
        <f>VLOOKUP($A336,Sheet1!$A$10:$P$487,15,FALSE)</f>
        <v>0.51</v>
      </c>
      <c r="N336" s="304">
        <f t="shared" si="70"/>
        <v>0.51</v>
      </c>
      <c r="O336" s="305">
        <f t="shared" si="71"/>
        <v>264.28571428571428</v>
      </c>
    </row>
    <row r="337" spans="1:16" s="306" customFormat="1" ht="15" customHeight="1">
      <c r="A337" s="340" t="s">
        <v>397</v>
      </c>
      <c r="B337" s="347" t="s">
        <v>462</v>
      </c>
      <c r="C337" s="300" t="s">
        <v>10</v>
      </c>
      <c r="D337" s="301" t="s">
        <v>408</v>
      </c>
      <c r="E337" s="302">
        <f>VLOOKUP($A337,Sheet1!$A$10:$P$487,3,FALSE)</f>
        <v>0</v>
      </c>
      <c r="F337" s="303">
        <f>VLOOKUP($A337,Sheet1!$A$10:$P$487,4,FALSE)</f>
        <v>0.2</v>
      </c>
      <c r="G337" s="303">
        <f>VLOOKUP($A337,Sheet1!$A$10:$P$487,5,FALSE)</f>
        <v>0.21</v>
      </c>
      <c r="H337" s="303">
        <f>VLOOKUP($A337,Sheet1!$A$10:$P$487,8,FALSE)</f>
        <v>0.47</v>
      </c>
      <c r="I337" s="304">
        <f t="shared" si="69"/>
        <v>0.67999999999999994</v>
      </c>
      <c r="J337" s="302">
        <f>VLOOKUP($A337,Sheet1!$A$10:$P$487,10,FALSE)</f>
        <v>0</v>
      </c>
      <c r="K337" s="303">
        <f>VLOOKUP($A337,Sheet1!$A$10:$P$487,11,FALSE)</f>
        <v>0.09</v>
      </c>
      <c r="L337" s="303">
        <f>VLOOKUP($A337,Sheet1!$A$10:$P$487,12,FALSE)</f>
        <v>1.1499999999999999</v>
      </c>
      <c r="M337" s="303">
        <f>VLOOKUP($A337,Sheet1!$A$10:$P$487,15,FALSE)</f>
        <v>0.5</v>
      </c>
      <c r="N337" s="304">
        <f t="shared" si="70"/>
        <v>1.65</v>
      </c>
      <c r="O337" s="305">
        <f t="shared" si="71"/>
        <v>142.64705882352945</v>
      </c>
    </row>
    <row r="338" spans="1:16" s="306" customFormat="1" ht="15" customHeight="1">
      <c r="A338" s="340" t="s">
        <v>767</v>
      </c>
      <c r="B338" s="347" t="s">
        <v>768</v>
      </c>
      <c r="C338" s="300" t="s">
        <v>10</v>
      </c>
      <c r="D338" s="301" t="s">
        <v>408</v>
      </c>
      <c r="E338" s="302">
        <f>VLOOKUP($A338,Sheet1!$A$10:$P$487,3,FALSE)</f>
        <v>0</v>
      </c>
      <c r="F338" s="303">
        <f>VLOOKUP($A338,Sheet1!$A$10:$P$487,4,FALSE)</f>
        <v>0</v>
      </c>
      <c r="G338" s="303">
        <f>VLOOKUP($A338,Sheet1!$A$10:$P$487,5,FALSE)</f>
        <v>0.12</v>
      </c>
      <c r="H338" s="303">
        <f>VLOOKUP($A338,Sheet1!$A$10:$P$487,8,FALSE)</f>
        <v>1.24</v>
      </c>
      <c r="I338" s="304">
        <f t="shared" si="69"/>
        <v>1.3599999999999999</v>
      </c>
      <c r="J338" s="302">
        <f>VLOOKUP($A338,Sheet1!$A$10:$P$487,10,FALSE)</f>
        <v>0</v>
      </c>
      <c r="K338" s="303">
        <f>VLOOKUP($A338,Sheet1!$A$10:$P$487,11,FALSE)</f>
        <v>0</v>
      </c>
      <c r="L338" s="303">
        <f>VLOOKUP($A338,Sheet1!$A$10:$P$487,12,FALSE)</f>
        <v>0.42</v>
      </c>
      <c r="M338" s="303">
        <f>VLOOKUP($A338,Sheet1!$A$10:$P$487,15,FALSE)</f>
        <v>0.52</v>
      </c>
      <c r="N338" s="304">
        <f t="shared" si="70"/>
        <v>0.94</v>
      </c>
      <c r="O338" s="305">
        <f t="shared" si="71"/>
        <v>-30.882352941176471</v>
      </c>
    </row>
    <row r="339" spans="1:16" s="99" customFormat="1" ht="15" customHeight="1">
      <c r="A339" s="156"/>
      <c r="B339" s="239"/>
      <c r="C339" s="161"/>
      <c r="D339" s="186"/>
      <c r="E339" s="156"/>
      <c r="F339" s="238"/>
      <c r="G339" s="238"/>
      <c r="H339" s="238"/>
      <c r="I339" s="239"/>
      <c r="J339" s="156"/>
      <c r="K339" s="238"/>
      <c r="L339" s="238"/>
      <c r="M339" s="238"/>
      <c r="N339" s="239"/>
      <c r="O339" s="152"/>
      <c r="P339" s="306"/>
    </row>
    <row r="340" spans="1:16" s="128" customFormat="1" ht="15" customHeight="1">
      <c r="A340" s="535" t="s">
        <v>285</v>
      </c>
      <c r="B340" s="536"/>
      <c r="C340" s="95"/>
      <c r="D340" s="146"/>
      <c r="E340" s="158">
        <f>SUM(E256:E339)</f>
        <v>0.19</v>
      </c>
      <c r="F340" s="265">
        <f t="shared" ref="F340:N340" si="72">SUM(F256:F339)</f>
        <v>9.7999999999999989</v>
      </c>
      <c r="G340" s="265">
        <f t="shared" si="72"/>
        <v>118.38999999999997</v>
      </c>
      <c r="H340" s="265">
        <f t="shared" si="72"/>
        <v>246.9499999999999</v>
      </c>
      <c r="I340" s="266">
        <f>SUM(I256:I339)</f>
        <v>365.34000000000009</v>
      </c>
      <c r="J340" s="158">
        <f t="shared" si="72"/>
        <v>0.22000000000000003</v>
      </c>
      <c r="K340" s="265">
        <f t="shared" si="72"/>
        <v>12.47</v>
      </c>
      <c r="L340" s="265">
        <f t="shared" si="72"/>
        <v>118.81000000000004</v>
      </c>
      <c r="M340" s="265">
        <f t="shared" si="72"/>
        <v>271.90999999999997</v>
      </c>
      <c r="N340" s="266">
        <f t="shared" si="72"/>
        <v>390.71999999999986</v>
      </c>
      <c r="O340" s="261">
        <f t="shared" ref="O340" si="73">((N340/I340)-1)*100</f>
        <v>6.9469535227458801</v>
      </c>
      <c r="P340" s="306"/>
    </row>
    <row r="341" spans="1:16" s="98" customFormat="1" ht="15" customHeight="1">
      <c r="A341" s="479"/>
      <c r="B341" s="428"/>
      <c r="C341" s="429"/>
      <c r="D341" s="104"/>
      <c r="E341" s="431"/>
      <c r="F341" s="431"/>
      <c r="G341" s="431"/>
      <c r="H341" s="431"/>
      <c r="I341" s="431"/>
      <c r="J341" s="431"/>
      <c r="K341" s="431"/>
      <c r="L341" s="431"/>
      <c r="M341" s="431"/>
      <c r="N341" s="431"/>
      <c r="O341" s="478"/>
      <c r="P341" s="306"/>
    </row>
    <row r="342" spans="1:16" s="144" customFormat="1" ht="15" customHeight="1">
      <c r="A342" s="471"/>
      <c r="B342" s="472"/>
      <c r="C342" s="473"/>
      <c r="D342" s="474"/>
      <c r="E342" s="680" t="s">
        <v>635</v>
      </c>
      <c r="F342" s="681"/>
      <c r="G342" s="681"/>
      <c r="H342" s="681"/>
      <c r="I342" s="682"/>
      <c r="J342" s="680" t="s">
        <v>868</v>
      </c>
      <c r="K342" s="681"/>
      <c r="L342" s="681"/>
      <c r="M342" s="681"/>
      <c r="N342" s="682"/>
      <c r="O342" s="475"/>
      <c r="P342" s="306"/>
    </row>
    <row r="343" spans="1:16" s="144" customFormat="1" ht="27">
      <c r="A343" s="471" t="s">
        <v>254</v>
      </c>
      <c r="B343" s="472" t="s">
        <v>59</v>
      </c>
      <c r="C343" s="473" t="s">
        <v>255</v>
      </c>
      <c r="D343" s="474" t="s">
        <v>256</v>
      </c>
      <c r="E343" s="8" t="s">
        <v>60</v>
      </c>
      <c r="F343" s="222" t="s">
        <v>431</v>
      </c>
      <c r="G343" s="218" t="s">
        <v>333</v>
      </c>
      <c r="H343" s="9" t="s">
        <v>331</v>
      </c>
      <c r="I343" s="450" t="s">
        <v>332</v>
      </c>
      <c r="J343" s="8" t="s">
        <v>60</v>
      </c>
      <c r="K343" s="222" t="s">
        <v>431</v>
      </c>
      <c r="L343" s="218" t="s">
        <v>333</v>
      </c>
      <c r="M343" s="9" t="s">
        <v>331</v>
      </c>
      <c r="N343" s="450" t="s">
        <v>332</v>
      </c>
      <c r="O343" s="145" t="s">
        <v>1684</v>
      </c>
      <c r="P343" s="306"/>
    </row>
    <row r="344" spans="1:16" s="144" customFormat="1" ht="15" customHeight="1">
      <c r="A344" s="355" t="s">
        <v>262</v>
      </c>
      <c r="B344" s="160" t="s">
        <v>65</v>
      </c>
      <c r="C344" s="95" t="s">
        <v>62</v>
      </c>
      <c r="D344" s="146"/>
      <c r="E344" s="149" t="s">
        <v>62</v>
      </c>
      <c r="F344" s="150"/>
      <c r="G344" s="150"/>
      <c r="H344" s="150" t="s">
        <v>62</v>
      </c>
      <c r="I344" s="151"/>
      <c r="J344" s="149" t="s">
        <v>62</v>
      </c>
      <c r="K344" s="150" t="s">
        <v>62</v>
      </c>
      <c r="L344" s="150"/>
      <c r="M344" s="150"/>
      <c r="N344" s="151" t="s">
        <v>62</v>
      </c>
      <c r="O344" s="147"/>
      <c r="P344" s="306"/>
    </row>
    <row r="345" spans="1:16" s="306" customFormat="1" ht="15" customHeight="1">
      <c r="A345" s="340" t="s">
        <v>389</v>
      </c>
      <c r="B345" s="347" t="s">
        <v>463</v>
      </c>
      <c r="C345" s="300" t="s">
        <v>10</v>
      </c>
      <c r="D345" s="308" t="s">
        <v>133</v>
      </c>
      <c r="E345" s="302">
        <f>VLOOKUP($A345,Sheet1!$A$10:$P$487,3,FALSE)</f>
        <v>0.01</v>
      </c>
      <c r="F345" s="303">
        <f>VLOOKUP($A345,Sheet1!$A$10:$P$487,4,FALSE)</f>
        <v>0</v>
      </c>
      <c r="G345" s="303">
        <f>VLOOKUP($A345,Sheet1!$A$10:$P$487,5,FALSE)</f>
        <v>0.2</v>
      </c>
      <c r="H345" s="303">
        <f>VLOOKUP($A345,Sheet1!$A$10:$P$487,8,FALSE)</f>
        <v>0.95</v>
      </c>
      <c r="I345" s="304">
        <f t="shared" ref="I345:I406" si="74">G345+H345</f>
        <v>1.1499999999999999</v>
      </c>
      <c r="J345" s="302">
        <f>VLOOKUP($A345,Sheet1!$A$10:$P$487,10,FALSE)</f>
        <v>0.01</v>
      </c>
      <c r="K345" s="303">
        <f>VLOOKUP($A345,Sheet1!$A$10:$P$487,11,FALSE)</f>
        <v>0</v>
      </c>
      <c r="L345" s="303">
        <f>VLOOKUP($A345,Sheet1!$A$10:$P$487,12,FALSE)</f>
        <v>0.55000000000000004</v>
      </c>
      <c r="M345" s="303">
        <f>VLOOKUP($A345,Sheet1!$A$10:$P$487,15,FALSE)</f>
        <v>0.32</v>
      </c>
      <c r="N345" s="304">
        <f t="shared" ref="N345:N406" si="75">L345+M345</f>
        <v>0.87000000000000011</v>
      </c>
      <c r="O345" s="305">
        <f t="shared" ref="O345:O376" si="76">((N345/I345)-1)*100</f>
        <v>-24.347826086956502</v>
      </c>
    </row>
    <row r="346" spans="1:16" s="306" customFormat="1" ht="15" customHeight="1">
      <c r="A346" s="340" t="s">
        <v>319</v>
      </c>
      <c r="B346" s="347" t="s">
        <v>320</v>
      </c>
      <c r="C346" s="300" t="s">
        <v>10</v>
      </c>
      <c r="D346" s="301" t="s">
        <v>133</v>
      </c>
      <c r="E346" s="302">
        <f>VLOOKUP($A346,Sheet1!$A$10:$P$487,3,FALSE)</f>
        <v>0</v>
      </c>
      <c r="F346" s="303">
        <f>VLOOKUP($A346,Sheet1!$A$10:$P$487,4,FALSE)</f>
        <v>0</v>
      </c>
      <c r="G346" s="303">
        <f>VLOOKUP($A346,Sheet1!$A$10:$P$487,5,FALSE)</f>
        <v>0.21</v>
      </c>
      <c r="H346" s="303">
        <f>VLOOKUP($A346,Sheet1!$A$10:$P$487,8,FALSE)</f>
        <v>4.3499999999999996</v>
      </c>
      <c r="I346" s="304">
        <f t="shared" si="74"/>
        <v>4.5599999999999996</v>
      </c>
      <c r="J346" s="302">
        <f>VLOOKUP($A346,Sheet1!$A$10:$P$487,10,FALSE)</f>
        <v>0</v>
      </c>
      <c r="K346" s="303">
        <f>VLOOKUP($A346,Sheet1!$A$10:$P$487,11,FALSE)</f>
        <v>0.32</v>
      </c>
      <c r="L346" s="303">
        <f>VLOOKUP($A346,Sheet1!$A$10:$P$487,12,FALSE)</f>
        <v>0</v>
      </c>
      <c r="M346" s="303">
        <f>VLOOKUP($A346,Sheet1!$A$10:$P$487,15,FALSE)</f>
        <v>1.79</v>
      </c>
      <c r="N346" s="304">
        <f t="shared" si="75"/>
        <v>1.79</v>
      </c>
      <c r="O346" s="305">
        <f t="shared" si="76"/>
        <v>-60.745614035087712</v>
      </c>
    </row>
    <row r="347" spans="1:16" s="306" customFormat="1" ht="15" customHeight="1">
      <c r="A347" s="340" t="s">
        <v>360</v>
      </c>
      <c r="B347" s="347" t="s">
        <v>464</v>
      </c>
      <c r="C347" s="300" t="s">
        <v>10</v>
      </c>
      <c r="D347" s="301" t="s">
        <v>133</v>
      </c>
      <c r="E347" s="302">
        <f>VLOOKUP($A347,Sheet1!$A$10:$P$487,3,FALSE)</f>
        <v>0</v>
      </c>
      <c r="F347" s="303">
        <f>VLOOKUP($A347,Sheet1!$A$10:$P$487,4,FALSE)</f>
        <v>0.64</v>
      </c>
      <c r="G347" s="303">
        <f>VLOOKUP($A347,Sheet1!$A$10:$P$487,5,FALSE)</f>
        <v>0.3</v>
      </c>
      <c r="H347" s="303">
        <f>VLOOKUP($A347,Sheet1!$A$10:$P$487,8,FALSE)</f>
        <v>1.1599999999999999</v>
      </c>
      <c r="I347" s="304">
        <f t="shared" si="74"/>
        <v>1.46</v>
      </c>
      <c r="J347" s="302">
        <f>VLOOKUP($A347,Sheet1!$A$10:$P$487,10,FALSE)</f>
        <v>0</v>
      </c>
      <c r="K347" s="303">
        <f>VLOOKUP($A347,Sheet1!$A$10:$P$487,11,FALSE)</f>
        <v>0.19</v>
      </c>
      <c r="L347" s="303">
        <f>VLOOKUP($A347,Sheet1!$A$10:$P$487,12,FALSE)</f>
        <v>0.76</v>
      </c>
      <c r="M347" s="303">
        <f>VLOOKUP($A347,Sheet1!$A$10:$P$487,15,FALSE)</f>
        <v>2.2000000000000002</v>
      </c>
      <c r="N347" s="304">
        <f t="shared" si="75"/>
        <v>2.96</v>
      </c>
      <c r="O347" s="305">
        <f t="shared" si="76"/>
        <v>102.73972602739727</v>
      </c>
    </row>
    <row r="348" spans="1:16" s="306" customFormat="1" ht="15" customHeight="1">
      <c r="A348" s="340" t="s">
        <v>18</v>
      </c>
      <c r="B348" s="347" t="s">
        <v>200</v>
      </c>
      <c r="C348" s="300" t="s">
        <v>10</v>
      </c>
      <c r="D348" s="301" t="s">
        <v>133</v>
      </c>
      <c r="E348" s="302">
        <f>VLOOKUP($A348,Sheet1!$A$10:$P$487,3,FALSE)</f>
        <v>0</v>
      </c>
      <c r="F348" s="303">
        <f>VLOOKUP($A348,Sheet1!$A$10:$P$487,4,FALSE)</f>
        <v>0</v>
      </c>
      <c r="G348" s="303">
        <f>VLOOKUP($A348,Sheet1!$A$10:$P$487,5,FALSE)</f>
        <v>4.5599999999999996</v>
      </c>
      <c r="H348" s="303">
        <f>VLOOKUP($A348,Sheet1!$A$10:$P$487,8,FALSE)</f>
        <v>3.26</v>
      </c>
      <c r="I348" s="304">
        <f t="shared" si="74"/>
        <v>7.8199999999999994</v>
      </c>
      <c r="J348" s="302">
        <f>VLOOKUP($A348,Sheet1!$A$10:$P$487,10,FALSE)</f>
        <v>0</v>
      </c>
      <c r="K348" s="303">
        <f>VLOOKUP($A348,Sheet1!$A$10:$P$487,11,FALSE)</f>
        <v>0.14000000000000001</v>
      </c>
      <c r="L348" s="303">
        <f>VLOOKUP($A348,Sheet1!$A$10:$P$487,12,FALSE)</f>
        <v>3.91</v>
      </c>
      <c r="M348" s="303">
        <f>VLOOKUP($A348,Sheet1!$A$10:$P$487,15,FALSE)</f>
        <v>2.76</v>
      </c>
      <c r="N348" s="304">
        <f t="shared" si="75"/>
        <v>6.67</v>
      </c>
      <c r="O348" s="305">
        <f t="shared" si="76"/>
        <v>-14.705882352941169</v>
      </c>
    </row>
    <row r="349" spans="1:16" s="306" customFormat="1" ht="15" customHeight="1">
      <c r="A349" s="340" t="s">
        <v>465</v>
      </c>
      <c r="B349" s="347" t="s">
        <v>466</v>
      </c>
      <c r="C349" s="300" t="s">
        <v>10</v>
      </c>
      <c r="D349" s="301" t="s">
        <v>133</v>
      </c>
      <c r="E349" s="302">
        <f>VLOOKUP($A349,Sheet1!$A$10:$P$487,3,FALSE)</f>
        <v>0</v>
      </c>
      <c r="F349" s="303">
        <f>VLOOKUP($A349,Sheet1!$A$10:$P$487,4,FALSE)</f>
        <v>0</v>
      </c>
      <c r="G349" s="303">
        <f>VLOOKUP($A349,Sheet1!$A$10:$P$487,5,FALSE)</f>
        <v>2.57</v>
      </c>
      <c r="H349" s="303">
        <f>VLOOKUP($A349,Sheet1!$A$10:$P$487,8,FALSE)</f>
        <v>4</v>
      </c>
      <c r="I349" s="304">
        <f t="shared" si="74"/>
        <v>6.57</v>
      </c>
      <c r="J349" s="302">
        <f>VLOOKUP($A349,Sheet1!$A$10:$P$487,10,FALSE)</f>
        <v>0</v>
      </c>
      <c r="K349" s="303">
        <f>VLOOKUP($A349,Sheet1!$A$10:$P$487,11,FALSE)</f>
        <v>0</v>
      </c>
      <c r="L349" s="303">
        <f>VLOOKUP($A349,Sheet1!$A$10:$P$487,12,FALSE)</f>
        <v>2.83</v>
      </c>
      <c r="M349" s="303">
        <f>VLOOKUP($A349,Sheet1!$A$10:$P$487,15,FALSE)</f>
        <v>5.09</v>
      </c>
      <c r="N349" s="304">
        <f t="shared" si="75"/>
        <v>7.92</v>
      </c>
      <c r="O349" s="305">
        <f t="shared" si="76"/>
        <v>20.547945205479444</v>
      </c>
    </row>
    <row r="350" spans="1:16" s="306" customFormat="1" ht="15" customHeight="1">
      <c r="A350" s="340" t="s">
        <v>531</v>
      </c>
      <c r="B350" s="347" t="s">
        <v>1668</v>
      </c>
      <c r="C350" s="300" t="s">
        <v>10</v>
      </c>
      <c r="D350" s="301" t="s">
        <v>133</v>
      </c>
      <c r="E350" s="302">
        <f>VLOOKUP($A350,Sheet1!$A$10:$P$487,3,FALSE)</f>
        <v>0</v>
      </c>
      <c r="F350" s="303">
        <f>VLOOKUP($A350,Sheet1!$A$10:$P$487,4,FALSE)</f>
        <v>0</v>
      </c>
      <c r="G350" s="303">
        <f>VLOOKUP($A350,Sheet1!$A$10:$P$487,5,FALSE)</f>
        <v>0.48</v>
      </c>
      <c r="H350" s="303">
        <f>VLOOKUP($A350,Sheet1!$A$10:$P$487,8,FALSE)</f>
        <v>1.0900000000000001</v>
      </c>
      <c r="I350" s="304">
        <f t="shared" si="74"/>
        <v>1.57</v>
      </c>
      <c r="J350" s="302">
        <f>VLOOKUP($A350,Sheet1!$A$10:$P$487,10,FALSE)</f>
        <v>0</v>
      </c>
      <c r="K350" s="303">
        <f>VLOOKUP($A350,Sheet1!$A$10:$P$487,11,FALSE)</f>
        <v>0</v>
      </c>
      <c r="L350" s="303">
        <f>VLOOKUP($A350,Sheet1!$A$10:$P$487,12,FALSE)</f>
        <v>1.03</v>
      </c>
      <c r="M350" s="303">
        <f>VLOOKUP($A350,Sheet1!$A$10:$P$487,15,FALSE)</f>
        <v>1.65</v>
      </c>
      <c r="N350" s="304">
        <f t="shared" si="75"/>
        <v>2.6799999999999997</v>
      </c>
      <c r="O350" s="305">
        <f t="shared" si="76"/>
        <v>70.700636942675146</v>
      </c>
    </row>
    <row r="351" spans="1:16" s="306" customFormat="1" ht="15" customHeight="1">
      <c r="A351" s="340" t="s">
        <v>770</v>
      </c>
      <c r="B351" s="347" t="s">
        <v>771</v>
      </c>
      <c r="C351" s="300" t="s">
        <v>10</v>
      </c>
      <c r="D351" s="301" t="s">
        <v>133</v>
      </c>
      <c r="E351" s="302">
        <f>VLOOKUP($A351,Sheet1!$A$10:$P$487,3,FALSE)</f>
        <v>0</v>
      </c>
      <c r="F351" s="303">
        <f>VLOOKUP($A351,Sheet1!$A$10:$P$487,4,FALSE)</f>
        <v>0</v>
      </c>
      <c r="G351" s="303">
        <f>VLOOKUP($A351,Sheet1!$A$10:$P$487,5,FALSE)</f>
        <v>0</v>
      </c>
      <c r="H351" s="303">
        <f>VLOOKUP($A351,Sheet1!$A$10:$P$487,8,FALSE)</f>
        <v>0.19</v>
      </c>
      <c r="I351" s="304">
        <f t="shared" si="74"/>
        <v>0.19</v>
      </c>
      <c r="J351" s="302">
        <f>VLOOKUP($A351,Sheet1!$A$10:$P$487,10,FALSE)</f>
        <v>0</v>
      </c>
      <c r="K351" s="303">
        <f>VLOOKUP($A351,Sheet1!$A$10:$P$487,11,FALSE)</f>
        <v>0</v>
      </c>
      <c r="L351" s="303">
        <f>VLOOKUP($A351,Sheet1!$A$10:$P$487,12,FALSE)</f>
        <v>0.14000000000000001</v>
      </c>
      <c r="M351" s="303">
        <f>VLOOKUP($A351,Sheet1!$A$10:$P$487,15,FALSE)</f>
        <v>0.51</v>
      </c>
      <c r="N351" s="304">
        <f t="shared" si="75"/>
        <v>0.65</v>
      </c>
      <c r="O351" s="305">
        <f t="shared" si="76"/>
        <v>242.10526315789474</v>
      </c>
    </row>
    <row r="352" spans="1:16" s="306" customFormat="1" ht="15" customHeight="1">
      <c r="A352" s="340" t="s">
        <v>23</v>
      </c>
      <c r="B352" s="347" t="s">
        <v>199</v>
      </c>
      <c r="C352" s="300" t="s">
        <v>10</v>
      </c>
      <c r="D352" s="301" t="s">
        <v>133</v>
      </c>
      <c r="E352" s="302">
        <f>VLOOKUP($A352,Sheet1!$A$10:$P$487,3,FALSE)</f>
        <v>0</v>
      </c>
      <c r="F352" s="303">
        <f>VLOOKUP($A352,Sheet1!$A$10:$P$487,4,FALSE)</f>
        <v>0.14000000000000001</v>
      </c>
      <c r="G352" s="303">
        <f>VLOOKUP($A352,Sheet1!$A$10:$P$487,5,FALSE)</f>
        <v>5.13</v>
      </c>
      <c r="H352" s="303">
        <f>VLOOKUP($A352,Sheet1!$A$10:$P$487,8,FALSE)</f>
        <v>13.13</v>
      </c>
      <c r="I352" s="304">
        <f t="shared" si="74"/>
        <v>18.260000000000002</v>
      </c>
      <c r="J352" s="302">
        <f>VLOOKUP($A352,Sheet1!$A$10:$P$487,10,FALSE)</f>
        <v>0</v>
      </c>
      <c r="K352" s="303">
        <f>VLOOKUP($A352,Sheet1!$A$10:$P$487,11,FALSE)</f>
        <v>0</v>
      </c>
      <c r="L352" s="303">
        <f>VLOOKUP($A352,Sheet1!$A$10:$P$487,12,FALSE)</f>
        <v>7.93</v>
      </c>
      <c r="M352" s="303">
        <f>VLOOKUP($A352,Sheet1!$A$10:$P$487,15,FALSE)</f>
        <v>12.4</v>
      </c>
      <c r="N352" s="304">
        <f t="shared" si="75"/>
        <v>20.329999999999998</v>
      </c>
      <c r="O352" s="305">
        <f t="shared" si="76"/>
        <v>11.336254107338428</v>
      </c>
    </row>
    <row r="353" spans="1:15" s="306" customFormat="1" ht="15" customHeight="1">
      <c r="A353" s="340" t="s">
        <v>772</v>
      </c>
      <c r="B353" s="347" t="s">
        <v>773</v>
      </c>
      <c r="C353" s="300" t="s">
        <v>10</v>
      </c>
      <c r="D353" s="301" t="s">
        <v>133</v>
      </c>
      <c r="E353" s="302">
        <f>VLOOKUP($A353,Sheet1!$A$10:$P$487,3,FALSE)</f>
        <v>0</v>
      </c>
      <c r="F353" s="303">
        <f>VLOOKUP($A353,Sheet1!$A$10:$P$487,4,FALSE)</f>
        <v>0</v>
      </c>
      <c r="G353" s="303">
        <f>VLOOKUP($A353,Sheet1!$A$10:$P$487,5,FALSE)</f>
        <v>0.19</v>
      </c>
      <c r="H353" s="303">
        <f>VLOOKUP($A353,Sheet1!$A$10:$P$487,8,FALSE)</f>
        <v>1.26</v>
      </c>
      <c r="I353" s="304">
        <f t="shared" si="74"/>
        <v>1.45</v>
      </c>
      <c r="J353" s="302">
        <f>VLOOKUP($A353,Sheet1!$A$10:$P$487,10,FALSE)</f>
        <v>0</v>
      </c>
      <c r="K353" s="303">
        <f>VLOOKUP($A353,Sheet1!$A$10:$P$487,11,FALSE)</f>
        <v>0</v>
      </c>
      <c r="L353" s="303">
        <f>VLOOKUP($A353,Sheet1!$A$10:$P$487,12,FALSE)</f>
        <v>0.73</v>
      </c>
      <c r="M353" s="303">
        <f>VLOOKUP($A353,Sheet1!$A$10:$P$487,15,FALSE)</f>
        <v>1.17</v>
      </c>
      <c r="N353" s="304">
        <f t="shared" si="75"/>
        <v>1.9</v>
      </c>
      <c r="O353" s="305">
        <f t="shared" si="76"/>
        <v>31.034482758620683</v>
      </c>
    </row>
    <row r="354" spans="1:15" s="306" customFormat="1" ht="15" customHeight="1">
      <c r="A354" s="340" t="s">
        <v>30</v>
      </c>
      <c r="B354" s="347" t="s">
        <v>1669</v>
      </c>
      <c r="C354" s="300" t="s">
        <v>10</v>
      </c>
      <c r="D354" s="301" t="s">
        <v>133</v>
      </c>
      <c r="E354" s="302">
        <f>VLOOKUP($A354,Sheet1!$A$10:$P$487,3,FALSE)</f>
        <v>0.06</v>
      </c>
      <c r="F354" s="303">
        <f>VLOOKUP($A354,Sheet1!$A$10:$P$487,4,FALSE)</f>
        <v>0.84</v>
      </c>
      <c r="G354" s="303">
        <f>VLOOKUP($A354,Sheet1!$A$10:$P$487,5,FALSE)</f>
        <v>2.4900000000000002</v>
      </c>
      <c r="H354" s="303">
        <f>VLOOKUP($A354,Sheet1!$A$10:$P$487,8,FALSE)</f>
        <v>7.67</v>
      </c>
      <c r="I354" s="304">
        <f t="shared" si="74"/>
        <v>10.16</v>
      </c>
      <c r="J354" s="302">
        <f>VLOOKUP($A354,Sheet1!$A$10:$P$487,10,FALSE)</f>
        <v>0.06</v>
      </c>
      <c r="K354" s="303">
        <f>VLOOKUP($A354,Sheet1!$A$10:$P$487,11,FALSE)</f>
        <v>1.29</v>
      </c>
      <c r="L354" s="303">
        <f>VLOOKUP($A354,Sheet1!$A$10:$P$487,12,FALSE)</f>
        <v>2.09</v>
      </c>
      <c r="M354" s="303">
        <f>VLOOKUP($A354,Sheet1!$A$10:$P$487,15,FALSE)</f>
        <v>6.15</v>
      </c>
      <c r="N354" s="304">
        <f t="shared" si="75"/>
        <v>8.24</v>
      </c>
      <c r="O354" s="305">
        <f t="shared" si="76"/>
        <v>-18.897637795275589</v>
      </c>
    </row>
    <row r="355" spans="1:15" s="306" customFormat="1" ht="15" customHeight="1">
      <c r="A355" s="340" t="s">
        <v>417</v>
      </c>
      <c r="B355" s="347" t="s">
        <v>627</v>
      </c>
      <c r="C355" s="300" t="s">
        <v>10</v>
      </c>
      <c r="D355" s="301" t="s">
        <v>133</v>
      </c>
      <c r="E355" s="302">
        <f>VLOOKUP($A355,Sheet1!$A$10:$P$487,3,FALSE)</f>
        <v>0.02</v>
      </c>
      <c r="F355" s="303">
        <f>VLOOKUP($A355,Sheet1!$A$10:$P$487,4,FALSE)</f>
        <v>0</v>
      </c>
      <c r="G355" s="303">
        <f>VLOOKUP($A355,Sheet1!$A$10:$P$487,5,FALSE)</f>
        <v>1.62</v>
      </c>
      <c r="H355" s="303">
        <f>VLOOKUP($A355,Sheet1!$A$10:$P$487,8,FALSE)</f>
        <v>4.46</v>
      </c>
      <c r="I355" s="304">
        <f t="shared" si="74"/>
        <v>6.08</v>
      </c>
      <c r="J355" s="302">
        <f>VLOOKUP($A355,Sheet1!$A$10:$P$487,10,FALSE)</f>
        <v>0.02</v>
      </c>
      <c r="K355" s="303">
        <f>VLOOKUP($A355,Sheet1!$A$10:$P$487,11,FALSE)</f>
        <v>0</v>
      </c>
      <c r="L355" s="303">
        <f>VLOOKUP($A355,Sheet1!$A$10:$P$487,12,FALSE)</f>
        <v>2.16</v>
      </c>
      <c r="M355" s="303">
        <f>VLOOKUP($A355,Sheet1!$A$10:$P$487,15,FALSE)</f>
        <v>3.12</v>
      </c>
      <c r="N355" s="304">
        <f t="shared" si="75"/>
        <v>5.28</v>
      </c>
      <c r="O355" s="305">
        <f t="shared" si="76"/>
        <v>-13.157894736842103</v>
      </c>
    </row>
    <row r="356" spans="1:15" s="306" customFormat="1" ht="15" customHeight="1">
      <c r="A356" s="340" t="s">
        <v>1448</v>
      </c>
      <c r="B356" s="347" t="s">
        <v>1449</v>
      </c>
      <c r="C356" s="300" t="s">
        <v>10</v>
      </c>
      <c r="D356" s="301" t="s">
        <v>133</v>
      </c>
      <c r="E356" s="302">
        <f>VLOOKUP($A356,Sheet1!$A$10:$P$487,3,FALSE)</f>
        <v>0</v>
      </c>
      <c r="F356" s="303">
        <f>VLOOKUP($A356,Sheet1!$A$10:$P$487,4,FALSE)</f>
        <v>0</v>
      </c>
      <c r="G356" s="303">
        <f>VLOOKUP($A356,Sheet1!$A$10:$P$487,5,FALSE)</f>
        <v>0.53</v>
      </c>
      <c r="H356" s="303">
        <f>VLOOKUP($A356,Sheet1!$A$10:$P$487,8,FALSE)</f>
        <v>0.17</v>
      </c>
      <c r="I356" s="304">
        <f t="shared" si="74"/>
        <v>0.70000000000000007</v>
      </c>
      <c r="J356" s="302">
        <f>VLOOKUP($A356,Sheet1!$A$10:$P$487,10,FALSE)</f>
        <v>0</v>
      </c>
      <c r="K356" s="303">
        <f>VLOOKUP($A356,Sheet1!$A$10:$P$487,11,FALSE)</f>
        <v>0</v>
      </c>
      <c r="L356" s="303">
        <f>VLOOKUP($A356,Sheet1!$A$10:$P$487,12,FALSE)</f>
        <v>0.36</v>
      </c>
      <c r="M356" s="303">
        <f>VLOOKUP($A356,Sheet1!$A$10:$P$487,15,FALSE)</f>
        <v>0.39</v>
      </c>
      <c r="N356" s="304">
        <f t="shared" si="75"/>
        <v>0.75</v>
      </c>
      <c r="O356" s="305">
        <f t="shared" si="76"/>
        <v>7.1428571428571397</v>
      </c>
    </row>
    <row r="357" spans="1:15" s="306" customFormat="1" ht="15" customHeight="1">
      <c r="A357" s="340" t="s">
        <v>774</v>
      </c>
      <c r="B357" s="347" t="s">
        <v>775</v>
      </c>
      <c r="C357" s="300" t="s">
        <v>10</v>
      </c>
      <c r="D357" s="301" t="s">
        <v>133</v>
      </c>
      <c r="E357" s="302">
        <f>VLOOKUP($A357,Sheet1!$A$10:$P$487,3,FALSE)</f>
        <v>0</v>
      </c>
      <c r="F357" s="303">
        <f>VLOOKUP($A357,Sheet1!$A$10:$P$487,4,FALSE)</f>
        <v>0</v>
      </c>
      <c r="G357" s="303">
        <f>VLOOKUP($A357,Sheet1!$A$10:$P$487,5,FALSE)</f>
        <v>0</v>
      </c>
      <c r="H357" s="303">
        <f>VLOOKUP($A357,Sheet1!$A$10:$P$487,8,FALSE)</f>
        <v>0.76</v>
      </c>
      <c r="I357" s="304">
        <f t="shared" si="74"/>
        <v>0.76</v>
      </c>
      <c r="J357" s="302">
        <f>VLOOKUP($A357,Sheet1!$A$10:$P$487,10,FALSE)</f>
        <v>0</v>
      </c>
      <c r="K357" s="303">
        <f>VLOOKUP($A357,Sheet1!$A$10:$P$487,11,FALSE)</f>
        <v>0</v>
      </c>
      <c r="L357" s="303">
        <f>VLOOKUP($A357,Sheet1!$A$10:$P$487,12,FALSE)</f>
        <v>0.21</v>
      </c>
      <c r="M357" s="303">
        <f>VLOOKUP($A357,Sheet1!$A$10:$P$487,15,FALSE)</f>
        <v>0.48</v>
      </c>
      <c r="N357" s="304">
        <f t="shared" si="75"/>
        <v>0.69</v>
      </c>
      <c r="O357" s="305">
        <f t="shared" si="76"/>
        <v>-9.2105263157894797</v>
      </c>
    </row>
    <row r="358" spans="1:15" s="306" customFormat="1" ht="15" customHeight="1">
      <c r="A358" s="340" t="s">
        <v>74</v>
      </c>
      <c r="B358" s="347" t="s">
        <v>198</v>
      </c>
      <c r="C358" s="300" t="s">
        <v>10</v>
      </c>
      <c r="D358" s="301" t="s">
        <v>133</v>
      </c>
      <c r="E358" s="302">
        <f>VLOOKUP($A358,Sheet1!$A$10:$P$487,3,FALSE)</f>
        <v>0.01</v>
      </c>
      <c r="F358" s="303">
        <f>VLOOKUP($A358,Sheet1!$A$10:$P$487,4,FALSE)</f>
        <v>0</v>
      </c>
      <c r="G358" s="303">
        <f>VLOOKUP($A358,Sheet1!$A$10:$P$487,5,FALSE)</f>
        <v>2.56</v>
      </c>
      <c r="H358" s="303">
        <f>VLOOKUP($A358,Sheet1!$A$10:$P$487,8,FALSE)</f>
        <v>9.0500000000000007</v>
      </c>
      <c r="I358" s="304">
        <f t="shared" si="74"/>
        <v>11.610000000000001</v>
      </c>
      <c r="J358" s="302">
        <f>VLOOKUP($A358,Sheet1!$A$10:$P$487,10,FALSE)</f>
        <v>0</v>
      </c>
      <c r="K358" s="303">
        <f>VLOOKUP($A358,Sheet1!$A$10:$P$487,11,FALSE)</f>
        <v>0</v>
      </c>
      <c r="L358" s="303">
        <f>VLOOKUP($A358,Sheet1!$A$10:$P$487,12,FALSE)</f>
        <v>2.92</v>
      </c>
      <c r="M358" s="303">
        <f>VLOOKUP($A358,Sheet1!$A$10:$P$487,15,FALSE)</f>
        <v>12.1</v>
      </c>
      <c r="N358" s="304">
        <f t="shared" si="75"/>
        <v>15.02</v>
      </c>
      <c r="O358" s="305">
        <f t="shared" si="76"/>
        <v>29.371231696813084</v>
      </c>
    </row>
    <row r="359" spans="1:15" s="306" customFormat="1" ht="15" customHeight="1">
      <c r="A359" s="340" t="s">
        <v>40</v>
      </c>
      <c r="B359" s="347" t="s">
        <v>197</v>
      </c>
      <c r="C359" s="300" t="s">
        <v>10</v>
      </c>
      <c r="D359" s="301" t="s">
        <v>133</v>
      </c>
      <c r="E359" s="302">
        <f>VLOOKUP($A359,Sheet1!$A$10:$P$487,3,FALSE)</f>
        <v>0</v>
      </c>
      <c r="F359" s="303">
        <f>VLOOKUP($A359,Sheet1!$A$10:$P$487,4,FALSE)</f>
        <v>0</v>
      </c>
      <c r="G359" s="303">
        <f>VLOOKUP($A359,Sheet1!$A$10:$P$487,5,FALSE)</f>
        <v>0.69</v>
      </c>
      <c r="H359" s="303">
        <f>VLOOKUP($A359,Sheet1!$A$10:$P$487,8,FALSE)</f>
        <v>6.03</v>
      </c>
      <c r="I359" s="304">
        <f t="shared" si="74"/>
        <v>6.7200000000000006</v>
      </c>
      <c r="J359" s="302">
        <f>VLOOKUP($A359,Sheet1!$A$10:$P$487,10,FALSE)</f>
        <v>0</v>
      </c>
      <c r="K359" s="303">
        <f>VLOOKUP($A359,Sheet1!$A$10:$P$487,11,FALSE)</f>
        <v>0</v>
      </c>
      <c r="L359" s="303">
        <f>VLOOKUP($A359,Sheet1!$A$10:$P$487,12,FALSE)</f>
        <v>0.22</v>
      </c>
      <c r="M359" s="303">
        <f>VLOOKUP($A359,Sheet1!$A$10:$P$487,15,FALSE)</f>
        <v>1.64</v>
      </c>
      <c r="N359" s="304">
        <f t="shared" si="75"/>
        <v>1.8599999999999999</v>
      </c>
      <c r="O359" s="305">
        <f t="shared" si="76"/>
        <v>-72.321428571428584</v>
      </c>
    </row>
    <row r="360" spans="1:15" s="306" customFormat="1" ht="15" customHeight="1">
      <c r="A360" s="340" t="s">
        <v>196</v>
      </c>
      <c r="B360" s="347" t="s">
        <v>195</v>
      </c>
      <c r="C360" s="300" t="s">
        <v>10</v>
      </c>
      <c r="D360" s="301" t="s">
        <v>133</v>
      </c>
      <c r="E360" s="302">
        <f>VLOOKUP($A360,Sheet1!$A$10:$P$487,3,FALSE)</f>
        <v>7.0000000000000007E-2</v>
      </c>
      <c r="F360" s="303">
        <f>VLOOKUP($A360,Sheet1!$A$10:$P$487,4,FALSE)</f>
        <v>1.44</v>
      </c>
      <c r="G360" s="303">
        <f>VLOOKUP($A360,Sheet1!$A$10:$P$487,5,FALSE)</f>
        <v>2.27</v>
      </c>
      <c r="H360" s="303">
        <f>VLOOKUP($A360,Sheet1!$A$10:$P$487,8,FALSE)</f>
        <v>7.86</v>
      </c>
      <c r="I360" s="304">
        <f t="shared" si="74"/>
        <v>10.130000000000001</v>
      </c>
      <c r="J360" s="302">
        <f>VLOOKUP($A360,Sheet1!$A$10:$P$487,10,FALSE)</f>
        <v>0.08</v>
      </c>
      <c r="K360" s="303">
        <f>VLOOKUP($A360,Sheet1!$A$10:$P$487,11,FALSE)</f>
        <v>0.95</v>
      </c>
      <c r="L360" s="303">
        <f>VLOOKUP($A360,Sheet1!$A$10:$P$487,12,FALSE)</f>
        <v>2.66</v>
      </c>
      <c r="M360" s="303">
        <f>VLOOKUP($A360,Sheet1!$A$10:$P$487,15,FALSE)</f>
        <v>8.93</v>
      </c>
      <c r="N360" s="304">
        <f t="shared" si="75"/>
        <v>11.59</v>
      </c>
      <c r="O360" s="305">
        <f t="shared" si="76"/>
        <v>14.412635735439272</v>
      </c>
    </row>
    <row r="361" spans="1:15" s="306" customFormat="1" ht="15" customHeight="1">
      <c r="A361" s="340" t="s">
        <v>467</v>
      </c>
      <c r="B361" s="347" t="s">
        <v>468</v>
      </c>
      <c r="C361" s="300" t="s">
        <v>10</v>
      </c>
      <c r="D361" s="301" t="s">
        <v>133</v>
      </c>
      <c r="E361" s="302">
        <f>VLOOKUP($A361,Sheet1!$A$10:$P$487,3,FALSE)</f>
        <v>0</v>
      </c>
      <c r="F361" s="303">
        <f>VLOOKUP($A361,Sheet1!$A$10:$P$487,4,FALSE)</f>
        <v>0</v>
      </c>
      <c r="G361" s="303">
        <f>VLOOKUP($A361,Sheet1!$A$10:$P$487,5,FALSE)</f>
        <v>8.19</v>
      </c>
      <c r="H361" s="303">
        <f>VLOOKUP($A361,Sheet1!$A$10:$P$487,8,FALSE)</f>
        <v>14.59</v>
      </c>
      <c r="I361" s="304">
        <f t="shared" si="74"/>
        <v>22.78</v>
      </c>
      <c r="J361" s="302">
        <f>VLOOKUP($A361,Sheet1!$A$10:$P$487,10,FALSE)</f>
        <v>0.02</v>
      </c>
      <c r="K361" s="303">
        <f>VLOOKUP($A361,Sheet1!$A$10:$P$487,11,FALSE)</f>
        <v>0.82</v>
      </c>
      <c r="L361" s="303">
        <f>VLOOKUP($A361,Sheet1!$A$10:$P$487,12,FALSE)</f>
        <v>10.9</v>
      </c>
      <c r="M361" s="303">
        <f>VLOOKUP($A361,Sheet1!$A$10:$P$487,15,FALSE)</f>
        <v>16.760000000000002</v>
      </c>
      <c r="N361" s="304">
        <f t="shared" si="75"/>
        <v>27.660000000000004</v>
      </c>
      <c r="O361" s="305">
        <f t="shared" si="76"/>
        <v>21.422300263388937</v>
      </c>
    </row>
    <row r="362" spans="1:15" s="306" customFormat="1" ht="15" customHeight="1">
      <c r="A362" s="340" t="s">
        <v>1460</v>
      </c>
      <c r="B362" s="347" t="s">
        <v>1461</v>
      </c>
      <c r="C362" s="300" t="s">
        <v>10</v>
      </c>
      <c r="D362" s="301" t="s">
        <v>133</v>
      </c>
      <c r="E362" s="302">
        <f>VLOOKUP($A362,Sheet1!$A$10:$P$487,3,FALSE)</f>
        <v>0</v>
      </c>
      <c r="F362" s="303">
        <f>VLOOKUP($A362,Sheet1!$A$10:$P$487,4,FALSE)</f>
        <v>0</v>
      </c>
      <c r="G362" s="303">
        <f>VLOOKUP($A362,Sheet1!$A$10:$P$487,5,FALSE)</f>
        <v>0.34</v>
      </c>
      <c r="H362" s="303">
        <f>VLOOKUP($A362,Sheet1!$A$10:$P$487,8,FALSE)</f>
        <v>0.7</v>
      </c>
      <c r="I362" s="304">
        <f t="shared" si="74"/>
        <v>1.04</v>
      </c>
      <c r="J362" s="302">
        <f>VLOOKUP($A362,Sheet1!$A$10:$P$487,10,FALSE)</f>
        <v>0</v>
      </c>
      <c r="K362" s="303">
        <f>VLOOKUP($A362,Sheet1!$A$10:$P$487,11,FALSE)</f>
        <v>0</v>
      </c>
      <c r="L362" s="303">
        <f>VLOOKUP($A362,Sheet1!$A$10:$P$487,12,FALSE)</f>
        <v>0.86</v>
      </c>
      <c r="M362" s="303">
        <f>VLOOKUP($A362,Sheet1!$A$10:$P$487,15,FALSE)</f>
        <v>1.1399999999999999</v>
      </c>
      <c r="N362" s="304">
        <f t="shared" si="75"/>
        <v>2</v>
      </c>
      <c r="O362" s="305">
        <f t="shared" si="76"/>
        <v>92.307692307692292</v>
      </c>
    </row>
    <row r="363" spans="1:15" s="306" customFormat="1" ht="15" customHeight="1">
      <c r="A363" s="340" t="s">
        <v>420</v>
      </c>
      <c r="B363" s="347" t="s">
        <v>194</v>
      </c>
      <c r="C363" s="300" t="s">
        <v>10</v>
      </c>
      <c r="D363" s="301" t="s">
        <v>133</v>
      </c>
      <c r="E363" s="302">
        <f>VLOOKUP($A363,Sheet1!$A$10:$P$487,3,FALSE)</f>
        <v>0.05</v>
      </c>
      <c r="F363" s="303">
        <f>VLOOKUP($A363,Sheet1!$A$10:$P$487,4,FALSE)</f>
        <v>3.26</v>
      </c>
      <c r="G363" s="303">
        <f>VLOOKUP($A363,Sheet1!$A$10:$P$487,5,FALSE)</f>
        <v>23.03</v>
      </c>
      <c r="H363" s="303">
        <f>VLOOKUP($A363,Sheet1!$A$10:$P$487,8,FALSE)</f>
        <v>41.24</v>
      </c>
      <c r="I363" s="304">
        <f t="shared" si="74"/>
        <v>64.27000000000001</v>
      </c>
      <c r="J363" s="302">
        <f>VLOOKUP($A363,Sheet1!$A$10:$P$487,10,FALSE)</f>
        <v>0.06</v>
      </c>
      <c r="K363" s="303">
        <f>VLOOKUP($A363,Sheet1!$A$10:$P$487,11,FALSE)</f>
        <v>1.35</v>
      </c>
      <c r="L363" s="303">
        <f>VLOOKUP($A363,Sheet1!$A$10:$P$487,12,FALSE)</f>
        <v>26.36</v>
      </c>
      <c r="M363" s="303">
        <f>VLOOKUP($A363,Sheet1!$A$10:$P$487,15,FALSE)</f>
        <v>42.85</v>
      </c>
      <c r="N363" s="304">
        <f t="shared" si="75"/>
        <v>69.210000000000008</v>
      </c>
      <c r="O363" s="305">
        <f t="shared" si="76"/>
        <v>7.6863233234790718</v>
      </c>
    </row>
    <row r="364" spans="1:15" s="306" customFormat="1" ht="15" customHeight="1">
      <c r="A364" s="340" t="s">
        <v>1598</v>
      </c>
      <c r="B364" s="347" t="s">
        <v>1599</v>
      </c>
      <c r="C364" s="300" t="s">
        <v>10</v>
      </c>
      <c r="D364" s="301" t="s">
        <v>133</v>
      </c>
      <c r="E364" s="302">
        <f>VLOOKUP($A364,Sheet1!$A$10:$P$487,3,FALSE)</f>
        <v>0</v>
      </c>
      <c r="F364" s="303">
        <f>VLOOKUP($A364,Sheet1!$A$10:$P$487,4,FALSE)</f>
        <v>0</v>
      </c>
      <c r="G364" s="303">
        <f>VLOOKUP($A364,Sheet1!$A$10:$P$487,5,FALSE)</f>
        <v>0.32</v>
      </c>
      <c r="H364" s="303">
        <f>VLOOKUP($A364,Sheet1!$A$10:$P$487,8,FALSE)</f>
        <v>0.63</v>
      </c>
      <c r="I364" s="304">
        <f t="shared" si="74"/>
        <v>0.95</v>
      </c>
      <c r="J364" s="302">
        <f>VLOOKUP($A364,Sheet1!$A$10:$P$487,10,FALSE)</f>
        <v>0</v>
      </c>
      <c r="K364" s="303">
        <f>VLOOKUP($A364,Sheet1!$A$10:$P$487,11,FALSE)</f>
        <v>0</v>
      </c>
      <c r="L364" s="303">
        <f>VLOOKUP($A364,Sheet1!$A$10:$P$487,12,FALSE)</f>
        <v>0.32</v>
      </c>
      <c r="M364" s="303">
        <f>VLOOKUP($A364,Sheet1!$A$10:$P$487,15,FALSE)</f>
        <v>0.95</v>
      </c>
      <c r="N364" s="304">
        <f t="shared" si="75"/>
        <v>1.27</v>
      </c>
      <c r="O364" s="305">
        <f t="shared" si="76"/>
        <v>33.684210526315809</v>
      </c>
    </row>
    <row r="365" spans="1:15" s="306" customFormat="1" ht="15" customHeight="1">
      <c r="A365" s="340" t="s">
        <v>361</v>
      </c>
      <c r="B365" s="347" t="s">
        <v>471</v>
      </c>
      <c r="C365" s="300" t="s">
        <v>10</v>
      </c>
      <c r="D365" s="301" t="s">
        <v>133</v>
      </c>
      <c r="E365" s="302">
        <f>VLOOKUP($A365,Sheet1!$A$10:$P$487,3,FALSE)</f>
        <v>0</v>
      </c>
      <c r="F365" s="303">
        <f>VLOOKUP($A365,Sheet1!$A$10:$P$487,4,FALSE)</f>
        <v>0</v>
      </c>
      <c r="G365" s="303">
        <f>VLOOKUP($A365,Sheet1!$A$10:$P$487,5,FALSE)</f>
        <v>4.04</v>
      </c>
      <c r="H365" s="303">
        <f>VLOOKUP($A365,Sheet1!$A$10:$P$487,8,FALSE)</f>
        <v>4.68</v>
      </c>
      <c r="I365" s="304">
        <f t="shared" si="74"/>
        <v>8.7199999999999989</v>
      </c>
      <c r="J365" s="302">
        <f>VLOOKUP($A365,Sheet1!$A$10:$P$487,10,FALSE)</f>
        <v>0.01</v>
      </c>
      <c r="K365" s="303">
        <f>VLOOKUP($A365,Sheet1!$A$10:$P$487,11,FALSE)</f>
        <v>0.06</v>
      </c>
      <c r="L365" s="303">
        <f>VLOOKUP($A365,Sheet1!$A$10:$P$487,12,FALSE)</f>
        <v>4.62</v>
      </c>
      <c r="M365" s="303">
        <f>VLOOKUP($A365,Sheet1!$A$10:$P$487,15,FALSE)</f>
        <v>4.0199999999999996</v>
      </c>
      <c r="N365" s="304">
        <f t="shared" si="75"/>
        <v>8.64</v>
      </c>
      <c r="O365" s="305">
        <f t="shared" si="76"/>
        <v>-0.91743119266053386</v>
      </c>
    </row>
    <row r="366" spans="1:15" s="306" customFormat="1" ht="15" customHeight="1">
      <c r="A366" s="340" t="s">
        <v>47</v>
      </c>
      <c r="B366" s="347" t="s">
        <v>193</v>
      </c>
      <c r="C366" s="300" t="s">
        <v>10</v>
      </c>
      <c r="D366" s="301" t="s">
        <v>133</v>
      </c>
      <c r="E366" s="302">
        <f>VLOOKUP($A366,Sheet1!$A$10:$P$487,3,FALSE)</f>
        <v>0.1</v>
      </c>
      <c r="F366" s="303">
        <f>VLOOKUP($A366,Sheet1!$A$10:$P$487,4,FALSE)</f>
        <v>1.7</v>
      </c>
      <c r="G366" s="303">
        <f>VLOOKUP($A366,Sheet1!$A$10:$P$487,5,FALSE)</f>
        <v>52.64</v>
      </c>
      <c r="H366" s="303">
        <f>VLOOKUP($A366,Sheet1!$A$10:$P$487,8,FALSE)</f>
        <v>127.37</v>
      </c>
      <c r="I366" s="304">
        <f t="shared" si="74"/>
        <v>180.01</v>
      </c>
      <c r="J366" s="302">
        <f>VLOOKUP($A366,Sheet1!$A$10:$P$487,10,FALSE)</f>
        <v>7.0000000000000007E-2</v>
      </c>
      <c r="K366" s="303">
        <f>VLOOKUP($A366,Sheet1!$A$10:$P$487,11,FALSE)</f>
        <v>3.09</v>
      </c>
      <c r="L366" s="303">
        <f>VLOOKUP($A366,Sheet1!$A$10:$P$487,12,FALSE)</f>
        <v>50.15</v>
      </c>
      <c r="M366" s="303">
        <f>VLOOKUP($A366,Sheet1!$A$10:$P$487,15,FALSE)</f>
        <v>109.38</v>
      </c>
      <c r="N366" s="304">
        <f t="shared" si="75"/>
        <v>159.53</v>
      </c>
      <c r="O366" s="305">
        <f t="shared" si="76"/>
        <v>-11.377145714126991</v>
      </c>
    </row>
    <row r="367" spans="1:15" s="306" customFormat="1" ht="15" customHeight="1">
      <c r="A367" s="340" t="s">
        <v>321</v>
      </c>
      <c r="B367" s="347" t="s">
        <v>322</v>
      </c>
      <c r="C367" s="300" t="s">
        <v>10</v>
      </c>
      <c r="D367" s="301" t="s">
        <v>133</v>
      </c>
      <c r="E367" s="302">
        <f>VLOOKUP($A367,Sheet1!$A$10:$P$487,3,FALSE)</f>
        <v>0.05</v>
      </c>
      <c r="F367" s="303">
        <f>VLOOKUP($A367,Sheet1!$A$10:$P$487,4,FALSE)</f>
        <v>0.9</v>
      </c>
      <c r="G367" s="303">
        <f>VLOOKUP($A367,Sheet1!$A$10:$P$487,5,FALSE)</f>
        <v>9.3800000000000008</v>
      </c>
      <c r="H367" s="303">
        <f>VLOOKUP($A367,Sheet1!$A$10:$P$487,8,FALSE)</f>
        <v>19.809999999999999</v>
      </c>
      <c r="I367" s="304">
        <f t="shared" si="74"/>
        <v>29.189999999999998</v>
      </c>
      <c r="J367" s="302">
        <f>VLOOKUP($A367,Sheet1!$A$10:$P$487,10,FALSE)</f>
        <v>7.0000000000000007E-2</v>
      </c>
      <c r="K367" s="303">
        <f>VLOOKUP($A367,Sheet1!$A$10:$P$487,11,FALSE)</f>
        <v>1.63</v>
      </c>
      <c r="L367" s="303">
        <f>VLOOKUP($A367,Sheet1!$A$10:$P$487,12,FALSE)</f>
        <v>12.28</v>
      </c>
      <c r="M367" s="303">
        <f>VLOOKUP($A367,Sheet1!$A$10:$P$487,15,FALSE)</f>
        <v>18.25</v>
      </c>
      <c r="N367" s="304">
        <f t="shared" si="75"/>
        <v>30.53</v>
      </c>
      <c r="O367" s="305">
        <f t="shared" si="76"/>
        <v>4.5906132237067521</v>
      </c>
    </row>
    <row r="368" spans="1:15" s="306" customFormat="1" ht="15" customHeight="1">
      <c r="A368" s="340" t="s">
        <v>537</v>
      </c>
      <c r="B368" s="347" t="s">
        <v>568</v>
      </c>
      <c r="C368" s="300" t="s">
        <v>10</v>
      </c>
      <c r="D368" s="301" t="s">
        <v>133</v>
      </c>
      <c r="E368" s="302">
        <f>VLOOKUP($A368,Sheet1!$A$10:$P$487,3,FALSE)</f>
        <v>0</v>
      </c>
      <c r="F368" s="303">
        <f>VLOOKUP($A368,Sheet1!$A$10:$P$487,4,FALSE)</f>
        <v>0</v>
      </c>
      <c r="G368" s="303">
        <f>VLOOKUP($A368,Sheet1!$A$10:$P$487,5,FALSE)</f>
        <v>1.35</v>
      </c>
      <c r="H368" s="303">
        <f>VLOOKUP($A368,Sheet1!$A$10:$P$487,8,FALSE)</f>
        <v>2.39</v>
      </c>
      <c r="I368" s="304">
        <f t="shared" si="74"/>
        <v>3.74</v>
      </c>
      <c r="J368" s="302">
        <f>VLOOKUP($A368,Sheet1!$A$10:$P$487,10,FALSE)</f>
        <v>0</v>
      </c>
      <c r="K368" s="303">
        <f>VLOOKUP($A368,Sheet1!$A$10:$P$487,11,FALSE)</f>
        <v>0</v>
      </c>
      <c r="L368" s="303">
        <f>VLOOKUP($A368,Sheet1!$A$10:$P$487,12,FALSE)</f>
        <v>2.35</v>
      </c>
      <c r="M368" s="303">
        <f>VLOOKUP($A368,Sheet1!$A$10:$P$487,15,FALSE)</f>
        <v>2.68</v>
      </c>
      <c r="N368" s="304">
        <f t="shared" si="75"/>
        <v>5.03</v>
      </c>
      <c r="O368" s="305">
        <f t="shared" si="76"/>
        <v>34.491978609625676</v>
      </c>
    </row>
    <row r="369" spans="1:16" s="306" customFormat="1" ht="15" customHeight="1">
      <c r="A369" s="340" t="s">
        <v>474</v>
      </c>
      <c r="B369" s="347" t="s">
        <v>475</v>
      </c>
      <c r="C369" s="300" t="s">
        <v>10</v>
      </c>
      <c r="D369" s="301" t="s">
        <v>133</v>
      </c>
      <c r="E369" s="302">
        <f>VLOOKUP($A369,Sheet1!$A$10:$P$487,3,FALSE)</f>
        <v>0</v>
      </c>
      <c r="F369" s="303">
        <f>VLOOKUP($A369,Sheet1!$A$10:$P$487,4,FALSE)</f>
        <v>0.19</v>
      </c>
      <c r="G369" s="303">
        <f>VLOOKUP($A369,Sheet1!$A$10:$P$487,5,FALSE)</f>
        <v>1.62</v>
      </c>
      <c r="H369" s="303">
        <f>VLOOKUP($A369,Sheet1!$A$10:$P$487,8,FALSE)</f>
        <v>2.31</v>
      </c>
      <c r="I369" s="304">
        <f t="shared" si="74"/>
        <v>3.93</v>
      </c>
      <c r="J369" s="302">
        <f>VLOOKUP($A369,Sheet1!$A$10:$P$487,10,FALSE)</f>
        <v>0</v>
      </c>
      <c r="K369" s="303">
        <f>VLOOKUP($A369,Sheet1!$A$10:$P$487,11,FALSE)</f>
        <v>0.1</v>
      </c>
      <c r="L369" s="303">
        <f>VLOOKUP($A369,Sheet1!$A$10:$P$487,12,FALSE)</f>
        <v>1.44</v>
      </c>
      <c r="M369" s="303">
        <f>VLOOKUP($A369,Sheet1!$A$10:$P$487,15,FALSE)</f>
        <v>1.34</v>
      </c>
      <c r="N369" s="304">
        <f t="shared" si="75"/>
        <v>2.7800000000000002</v>
      </c>
      <c r="O369" s="305">
        <f t="shared" si="76"/>
        <v>-29.262086513994912</v>
      </c>
    </row>
    <row r="370" spans="1:16" s="306" customFormat="1" ht="15" customHeight="1">
      <c r="A370" s="340" t="s">
        <v>54</v>
      </c>
      <c r="B370" s="347" t="s">
        <v>192</v>
      </c>
      <c r="C370" s="300" t="s">
        <v>10</v>
      </c>
      <c r="D370" s="301" t="s">
        <v>133</v>
      </c>
      <c r="E370" s="302">
        <f>VLOOKUP($A370,Sheet1!$A$10:$P$487,3,FALSE)</f>
        <v>0</v>
      </c>
      <c r="F370" s="303">
        <f>VLOOKUP($A370,Sheet1!$A$10:$P$487,4,FALSE)</f>
        <v>0</v>
      </c>
      <c r="G370" s="303">
        <f>VLOOKUP($A370,Sheet1!$A$10:$P$487,5,FALSE)</f>
        <v>1.48</v>
      </c>
      <c r="H370" s="303">
        <f>VLOOKUP($A370,Sheet1!$A$10:$P$487,8,FALSE)</f>
        <v>3.08</v>
      </c>
      <c r="I370" s="304">
        <f t="shared" si="74"/>
        <v>4.5600000000000005</v>
      </c>
      <c r="J370" s="302">
        <f>VLOOKUP($A370,Sheet1!$A$10:$P$487,10,FALSE)</f>
        <v>0</v>
      </c>
      <c r="K370" s="303">
        <f>VLOOKUP($A370,Sheet1!$A$10:$P$487,11,FALSE)</f>
        <v>0</v>
      </c>
      <c r="L370" s="303">
        <f>VLOOKUP($A370,Sheet1!$A$10:$P$487,12,FALSE)</f>
        <v>2.4500000000000002</v>
      </c>
      <c r="M370" s="303">
        <f>VLOOKUP($A370,Sheet1!$A$10:$P$487,15,FALSE)</f>
        <v>2.31</v>
      </c>
      <c r="N370" s="304">
        <f t="shared" si="75"/>
        <v>4.76</v>
      </c>
      <c r="O370" s="305">
        <f t="shared" si="76"/>
        <v>4.3859649122806932</v>
      </c>
    </row>
    <row r="371" spans="1:16" s="306" customFormat="1" ht="15" customHeight="1">
      <c r="A371" s="340" t="s">
        <v>776</v>
      </c>
      <c r="B371" s="347" t="s">
        <v>777</v>
      </c>
      <c r="C371" s="300" t="s">
        <v>10</v>
      </c>
      <c r="D371" s="301" t="s">
        <v>133</v>
      </c>
      <c r="E371" s="302">
        <f>VLOOKUP($A371,Sheet1!$A$10:$P$487,3,FALSE)</f>
        <v>0</v>
      </c>
      <c r="F371" s="303">
        <f>VLOOKUP($A371,Sheet1!$A$10:$P$487,4,FALSE)</f>
        <v>0</v>
      </c>
      <c r="G371" s="303">
        <f>VLOOKUP($A371,Sheet1!$A$10:$P$487,5,FALSE)</f>
        <v>0.57999999999999996</v>
      </c>
      <c r="H371" s="303">
        <f>VLOOKUP($A371,Sheet1!$A$10:$P$487,8,FALSE)</f>
        <v>1.01</v>
      </c>
      <c r="I371" s="304">
        <f t="shared" si="74"/>
        <v>1.5899999999999999</v>
      </c>
      <c r="J371" s="302">
        <f>VLOOKUP($A371,Sheet1!$A$10:$P$487,10,FALSE)</f>
        <v>0</v>
      </c>
      <c r="K371" s="303">
        <f>VLOOKUP($A371,Sheet1!$A$10:$P$487,11,FALSE)</f>
        <v>0.22</v>
      </c>
      <c r="L371" s="303">
        <f>VLOOKUP($A371,Sheet1!$A$10:$P$487,12,FALSE)</f>
        <v>0</v>
      </c>
      <c r="M371" s="303">
        <f>VLOOKUP($A371,Sheet1!$A$10:$P$487,15,FALSE)</f>
        <v>1.33</v>
      </c>
      <c r="N371" s="304">
        <f t="shared" si="75"/>
        <v>1.33</v>
      </c>
      <c r="O371" s="305">
        <f t="shared" si="76"/>
        <v>-16.352201257861619</v>
      </c>
    </row>
    <row r="372" spans="1:16" s="306" customFormat="1" ht="15" customHeight="1">
      <c r="A372" s="340" t="s">
        <v>778</v>
      </c>
      <c r="B372" s="347" t="s">
        <v>779</v>
      </c>
      <c r="C372" s="300" t="s">
        <v>10</v>
      </c>
      <c r="D372" s="301" t="s">
        <v>133</v>
      </c>
      <c r="E372" s="302">
        <f>VLOOKUP($A372,Sheet1!$A$10:$P$487,3,FALSE)</f>
        <v>0</v>
      </c>
      <c r="F372" s="303">
        <f>VLOOKUP($A372,Sheet1!$A$10:$P$487,4,FALSE)</f>
        <v>0</v>
      </c>
      <c r="G372" s="303">
        <f>VLOOKUP($A372,Sheet1!$A$10:$P$487,5,FALSE)</f>
        <v>0.55000000000000004</v>
      </c>
      <c r="H372" s="303">
        <f>VLOOKUP($A372,Sheet1!$A$10:$P$487,8,FALSE)</f>
        <v>0.57999999999999996</v>
      </c>
      <c r="I372" s="304">
        <f t="shared" si="74"/>
        <v>1.1299999999999999</v>
      </c>
      <c r="J372" s="302">
        <f>VLOOKUP($A372,Sheet1!$A$10:$P$487,10,FALSE)</f>
        <v>0</v>
      </c>
      <c r="K372" s="303">
        <f>VLOOKUP($A372,Sheet1!$A$10:$P$487,11,FALSE)</f>
        <v>0.13</v>
      </c>
      <c r="L372" s="303">
        <f>VLOOKUP($A372,Sheet1!$A$10:$P$487,12,FALSE)</f>
        <v>0.51</v>
      </c>
      <c r="M372" s="303">
        <f>VLOOKUP($A372,Sheet1!$A$10:$P$487,15,FALSE)</f>
        <v>0.61</v>
      </c>
      <c r="N372" s="304">
        <f t="shared" si="75"/>
        <v>1.1200000000000001</v>
      </c>
      <c r="O372" s="305">
        <f t="shared" si="76"/>
        <v>-0.88495575221236855</v>
      </c>
    </row>
    <row r="373" spans="1:16" s="306" customFormat="1" ht="15" customHeight="1">
      <c r="A373" s="340" t="s">
        <v>780</v>
      </c>
      <c r="B373" s="347" t="s">
        <v>781</v>
      </c>
      <c r="C373" s="300" t="s">
        <v>10</v>
      </c>
      <c r="D373" s="301" t="s">
        <v>133</v>
      </c>
      <c r="E373" s="302">
        <f>VLOOKUP($A373,Sheet1!$A$10:$P$487,3,FALSE)</f>
        <v>0</v>
      </c>
      <c r="F373" s="303">
        <f>VLOOKUP($A373,Sheet1!$A$10:$P$487,4,FALSE)</f>
        <v>0</v>
      </c>
      <c r="G373" s="303">
        <f>VLOOKUP($A373,Sheet1!$A$10:$P$487,5,FALSE)</f>
        <v>0.34</v>
      </c>
      <c r="H373" s="303">
        <f>VLOOKUP($A373,Sheet1!$A$10:$P$487,8,FALSE)</f>
        <v>0.87</v>
      </c>
      <c r="I373" s="304">
        <f t="shared" si="74"/>
        <v>1.21</v>
      </c>
      <c r="J373" s="302">
        <f>VLOOKUP($A373,Sheet1!$A$10:$P$487,10,FALSE)</f>
        <v>0</v>
      </c>
      <c r="K373" s="303">
        <f>VLOOKUP($A373,Sheet1!$A$10:$P$487,11,FALSE)</f>
        <v>0</v>
      </c>
      <c r="L373" s="303">
        <f>VLOOKUP($A373,Sheet1!$A$10:$P$487,12,FALSE)</f>
        <v>0.33</v>
      </c>
      <c r="M373" s="303">
        <f>VLOOKUP($A373,Sheet1!$A$10:$P$487,15,FALSE)</f>
        <v>0.94</v>
      </c>
      <c r="N373" s="304">
        <f t="shared" si="75"/>
        <v>1.27</v>
      </c>
      <c r="O373" s="305">
        <f t="shared" si="76"/>
        <v>4.9586776859504189</v>
      </c>
    </row>
    <row r="374" spans="1:16" s="306" customFormat="1" ht="15" customHeight="1">
      <c r="A374" s="340" t="s">
        <v>538</v>
      </c>
      <c r="B374" s="347" t="s">
        <v>569</v>
      </c>
      <c r="C374" s="300" t="s">
        <v>10</v>
      </c>
      <c r="D374" s="301" t="s">
        <v>133</v>
      </c>
      <c r="E374" s="302">
        <f>VLOOKUP($A374,Sheet1!$A$10:$P$487,3,FALSE)</f>
        <v>0</v>
      </c>
      <c r="F374" s="303">
        <f>VLOOKUP($A374,Sheet1!$A$10:$P$487,4,FALSE)</f>
        <v>0.11</v>
      </c>
      <c r="G374" s="303">
        <f>VLOOKUP($A374,Sheet1!$A$10:$P$487,5,FALSE)</f>
        <v>1.87</v>
      </c>
      <c r="H374" s="303">
        <f>VLOOKUP($A374,Sheet1!$A$10:$P$487,8,FALSE)</f>
        <v>1.52</v>
      </c>
      <c r="I374" s="304">
        <f t="shared" si="74"/>
        <v>3.39</v>
      </c>
      <c r="J374" s="302">
        <f>VLOOKUP($A374,Sheet1!$A$10:$P$487,10,FALSE)</f>
        <v>0.02</v>
      </c>
      <c r="K374" s="303">
        <f>VLOOKUP($A374,Sheet1!$A$10:$P$487,11,FALSE)</f>
        <v>0</v>
      </c>
      <c r="L374" s="303">
        <f>VLOOKUP($A374,Sheet1!$A$10:$P$487,12,FALSE)</f>
        <v>3.93</v>
      </c>
      <c r="M374" s="303">
        <f>VLOOKUP($A374,Sheet1!$A$10:$P$487,15,FALSE)</f>
        <v>4.83</v>
      </c>
      <c r="N374" s="304">
        <f t="shared" si="75"/>
        <v>8.76</v>
      </c>
      <c r="O374" s="305">
        <f t="shared" si="76"/>
        <v>158.40707964601771</v>
      </c>
    </row>
    <row r="375" spans="1:16" s="306" customFormat="1" ht="15" customHeight="1">
      <c r="A375" s="340" t="s">
        <v>782</v>
      </c>
      <c r="B375" s="347" t="s">
        <v>783</v>
      </c>
      <c r="C375" s="300" t="s">
        <v>10</v>
      </c>
      <c r="D375" s="301" t="s">
        <v>133</v>
      </c>
      <c r="E375" s="302">
        <f>VLOOKUP($A375,Sheet1!$A$10:$P$487,3,FALSE)</f>
        <v>0</v>
      </c>
      <c r="F375" s="303">
        <f>VLOOKUP($A375,Sheet1!$A$10:$P$487,4,FALSE)</f>
        <v>0</v>
      </c>
      <c r="G375" s="303">
        <f>VLOOKUP($A375,Sheet1!$A$10:$P$487,5,FALSE)</f>
        <v>0.08</v>
      </c>
      <c r="H375" s="303">
        <f>VLOOKUP($A375,Sheet1!$A$10:$P$487,8,FALSE)</f>
        <v>0.15</v>
      </c>
      <c r="I375" s="304">
        <f t="shared" si="74"/>
        <v>0.22999999999999998</v>
      </c>
      <c r="J375" s="302">
        <f>VLOOKUP($A375,Sheet1!$A$10:$P$487,10,FALSE)</f>
        <v>0</v>
      </c>
      <c r="K375" s="303">
        <f>VLOOKUP($A375,Sheet1!$A$10:$P$487,11,FALSE)</f>
        <v>0.12</v>
      </c>
      <c r="L375" s="303">
        <f>VLOOKUP($A375,Sheet1!$A$10:$P$487,12,FALSE)</f>
        <v>0</v>
      </c>
      <c r="M375" s="303">
        <f>VLOOKUP($A375,Sheet1!$A$10:$P$487,15,FALSE)</f>
        <v>0.11</v>
      </c>
      <c r="N375" s="304">
        <f t="shared" si="75"/>
        <v>0.11</v>
      </c>
      <c r="O375" s="305">
        <f t="shared" si="76"/>
        <v>-52.173913043478258</v>
      </c>
    </row>
    <row r="376" spans="1:16" s="306" customFormat="1" ht="15" customHeight="1">
      <c r="A376" s="340" t="s">
        <v>784</v>
      </c>
      <c r="B376" s="347" t="s">
        <v>785</v>
      </c>
      <c r="C376" s="300" t="s">
        <v>10</v>
      </c>
      <c r="D376" s="301" t="s">
        <v>133</v>
      </c>
      <c r="E376" s="302">
        <f>VLOOKUP($A376,Sheet1!$A$10:$P$487,3,FALSE)</f>
        <v>0</v>
      </c>
      <c r="F376" s="303">
        <f>VLOOKUP($A376,Sheet1!$A$10:$P$487,4,FALSE)</f>
        <v>0</v>
      </c>
      <c r="G376" s="303">
        <f>VLOOKUP($A376,Sheet1!$A$10:$P$487,5,FALSE)</f>
        <v>0.2</v>
      </c>
      <c r="H376" s="303">
        <f>VLOOKUP($A376,Sheet1!$A$10:$P$487,8,FALSE)</f>
        <v>0.27</v>
      </c>
      <c r="I376" s="304">
        <f t="shared" si="74"/>
        <v>0.47000000000000003</v>
      </c>
      <c r="J376" s="302">
        <f>VLOOKUP($A376,Sheet1!$A$10:$P$487,10,FALSE)</f>
        <v>0</v>
      </c>
      <c r="K376" s="303">
        <f>VLOOKUP($A376,Sheet1!$A$10:$P$487,11,FALSE)</f>
        <v>0</v>
      </c>
      <c r="L376" s="303">
        <f>VLOOKUP($A376,Sheet1!$A$10:$P$487,12,FALSE)</f>
        <v>0</v>
      </c>
      <c r="M376" s="303">
        <f>VLOOKUP($A376,Sheet1!$A$10:$P$487,15,FALSE)</f>
        <v>0.75</v>
      </c>
      <c r="N376" s="304">
        <f t="shared" si="75"/>
        <v>0.75</v>
      </c>
      <c r="O376" s="305">
        <f t="shared" si="76"/>
        <v>59.574468085106382</v>
      </c>
    </row>
    <row r="377" spans="1:16" s="306" customFormat="1" ht="15" customHeight="1">
      <c r="A377" s="340" t="s">
        <v>1604</v>
      </c>
      <c r="B377" s="347" t="s">
        <v>1605</v>
      </c>
      <c r="C377" s="300" t="s">
        <v>10</v>
      </c>
      <c r="D377" s="301" t="s">
        <v>133</v>
      </c>
      <c r="E377" s="302">
        <f>VLOOKUP($A377,Sheet1!$A$10:$P$487,3,FALSE)</f>
        <v>0</v>
      </c>
      <c r="F377" s="303">
        <f>VLOOKUP($A377,Sheet1!$A$10:$P$487,4,FALSE)</f>
        <v>0</v>
      </c>
      <c r="G377" s="303">
        <f>VLOOKUP($A377,Sheet1!$A$10:$P$487,5,FALSE)</f>
        <v>0.12</v>
      </c>
      <c r="H377" s="303">
        <f>VLOOKUP($A377,Sheet1!$A$10:$P$487,8,FALSE)</f>
        <v>0.39</v>
      </c>
      <c r="I377" s="304">
        <f t="shared" si="74"/>
        <v>0.51</v>
      </c>
      <c r="J377" s="302">
        <f>VLOOKUP($A377,Sheet1!$A$10:$P$487,10,FALSE)</f>
        <v>0</v>
      </c>
      <c r="K377" s="303">
        <f>VLOOKUP($A377,Sheet1!$A$10:$P$487,11,FALSE)</f>
        <v>0</v>
      </c>
      <c r="L377" s="303">
        <f>VLOOKUP($A377,Sheet1!$A$10:$P$487,12,FALSE)</f>
        <v>0</v>
      </c>
      <c r="M377" s="303">
        <f>VLOOKUP($A377,Sheet1!$A$10:$P$487,15,FALSE)</f>
        <v>0.18</v>
      </c>
      <c r="N377" s="304">
        <f t="shared" si="75"/>
        <v>0.18</v>
      </c>
      <c r="O377" s="305">
        <f t="shared" ref="O377:O406" si="77">((N377/I377)-1)*100</f>
        <v>-64.705882352941174</v>
      </c>
    </row>
    <row r="378" spans="1:16" s="98" customFormat="1" ht="15" customHeight="1">
      <c r="A378" s="340" t="s">
        <v>583</v>
      </c>
      <c r="B378" s="347" t="s">
        <v>601</v>
      </c>
      <c r="C378" s="300" t="s">
        <v>10</v>
      </c>
      <c r="D378" s="301" t="s">
        <v>570</v>
      </c>
      <c r="E378" s="302">
        <f>VLOOKUP($A378,Sheet1!$A$10:$P$487,3,FALSE)</f>
        <v>0.02</v>
      </c>
      <c r="F378" s="303">
        <f>VLOOKUP($A378,Sheet1!$A$10:$P$487,4,FALSE)</f>
        <v>0</v>
      </c>
      <c r="G378" s="303">
        <f>VLOOKUP($A378,Sheet1!$A$10:$P$487,5,FALSE)</f>
        <v>0.26</v>
      </c>
      <c r="H378" s="303">
        <f>VLOOKUP($A378,Sheet1!$A$10:$P$487,8,FALSE)</f>
        <v>0.17</v>
      </c>
      <c r="I378" s="304">
        <f t="shared" si="74"/>
        <v>0.43000000000000005</v>
      </c>
      <c r="J378" s="302">
        <f>VLOOKUP($A378,Sheet1!$A$10:$P$487,10,FALSE)</f>
        <v>0.03</v>
      </c>
      <c r="K378" s="303">
        <f>VLOOKUP($A378,Sheet1!$A$10:$P$487,11,FALSE)</f>
        <v>0</v>
      </c>
      <c r="L378" s="303">
        <f>VLOOKUP($A378,Sheet1!$A$10:$P$487,12,FALSE)</f>
        <v>0.53</v>
      </c>
      <c r="M378" s="303">
        <f>VLOOKUP($A378,Sheet1!$A$10:$P$487,15,FALSE)</f>
        <v>0.5</v>
      </c>
      <c r="N378" s="304">
        <f t="shared" si="75"/>
        <v>1.03</v>
      </c>
      <c r="O378" s="305">
        <f t="shared" si="77"/>
        <v>139.53488372093022</v>
      </c>
      <c r="P378" s="306"/>
    </row>
    <row r="379" spans="1:16" s="306" customFormat="1" ht="15" customHeight="1">
      <c r="A379" s="340" t="s">
        <v>769</v>
      </c>
      <c r="B379" s="347" t="s">
        <v>1670</v>
      </c>
      <c r="C379" s="300" t="s">
        <v>10</v>
      </c>
      <c r="D379" s="301" t="s">
        <v>570</v>
      </c>
      <c r="E379" s="302">
        <f>VLOOKUP($A379,Sheet1!$A$10:$P$487,3,FALSE)</f>
        <v>0</v>
      </c>
      <c r="F379" s="303">
        <f>VLOOKUP($A379,Sheet1!$A$10:$P$487,4,FALSE)</f>
        <v>0</v>
      </c>
      <c r="G379" s="303">
        <f>VLOOKUP($A379,Sheet1!$A$10:$P$487,5,FALSE)</f>
        <v>0.71</v>
      </c>
      <c r="H379" s="303">
        <f>VLOOKUP($A379,Sheet1!$A$10:$P$487,8,FALSE)</f>
        <v>1.46</v>
      </c>
      <c r="I379" s="304">
        <f t="shared" si="74"/>
        <v>2.17</v>
      </c>
      <c r="J379" s="302">
        <f>VLOOKUP($A379,Sheet1!$A$10:$P$487,10,FALSE)</f>
        <v>0</v>
      </c>
      <c r="K379" s="303">
        <f>VLOOKUP($A379,Sheet1!$A$10:$P$487,11,FALSE)</f>
        <v>0</v>
      </c>
      <c r="L379" s="303">
        <f>VLOOKUP($A379,Sheet1!$A$10:$P$487,12,FALSE)</f>
        <v>0.63</v>
      </c>
      <c r="M379" s="303">
        <f>VLOOKUP($A379,Sheet1!$A$10:$P$487,15,FALSE)</f>
        <v>1.32</v>
      </c>
      <c r="N379" s="304">
        <f t="shared" si="75"/>
        <v>1.9500000000000002</v>
      </c>
      <c r="O379" s="305">
        <f t="shared" si="77"/>
        <v>-10.138248847926256</v>
      </c>
    </row>
    <row r="380" spans="1:16" s="306" customFormat="1" ht="15" customHeight="1">
      <c r="A380" s="340" t="s">
        <v>599</v>
      </c>
      <c r="B380" s="347" t="s">
        <v>600</v>
      </c>
      <c r="C380" s="300" t="s">
        <v>10</v>
      </c>
      <c r="D380" s="301" t="s">
        <v>570</v>
      </c>
      <c r="E380" s="302">
        <f>VLOOKUP($A380,Sheet1!$A$10:$P$487,3,FALSE)</f>
        <v>0.01</v>
      </c>
      <c r="F380" s="303">
        <f>VLOOKUP($A380,Sheet1!$A$10:$P$487,4,FALSE)</f>
        <v>0</v>
      </c>
      <c r="G380" s="303">
        <f>VLOOKUP($A380,Sheet1!$A$10:$P$487,5,FALSE)</f>
        <v>0</v>
      </c>
      <c r="H380" s="303">
        <f>VLOOKUP($A380,Sheet1!$A$10:$P$487,8,FALSE)</f>
        <v>0.47</v>
      </c>
      <c r="I380" s="304">
        <f t="shared" si="74"/>
        <v>0.47</v>
      </c>
      <c r="J380" s="302">
        <f>VLOOKUP($A380,Sheet1!$A$10:$P$487,10,FALSE)</f>
        <v>0.01</v>
      </c>
      <c r="K380" s="303">
        <f>VLOOKUP($A380,Sheet1!$A$10:$P$487,11,FALSE)</f>
        <v>0.14000000000000001</v>
      </c>
      <c r="L380" s="303">
        <f>VLOOKUP($A380,Sheet1!$A$10:$P$487,12,FALSE)</f>
        <v>0.94</v>
      </c>
      <c r="M380" s="303">
        <f>VLOOKUP($A380,Sheet1!$A$10:$P$487,15,FALSE)</f>
        <v>0.43</v>
      </c>
      <c r="N380" s="304">
        <f t="shared" si="75"/>
        <v>1.3699999999999999</v>
      </c>
      <c r="O380" s="305">
        <f t="shared" si="77"/>
        <v>191.48936170212764</v>
      </c>
    </row>
    <row r="381" spans="1:16" s="306" customFormat="1" ht="15" customHeight="1">
      <c r="A381" s="349" t="s">
        <v>469</v>
      </c>
      <c r="B381" s="347" t="s">
        <v>470</v>
      </c>
      <c r="C381" s="300" t="s">
        <v>10</v>
      </c>
      <c r="D381" s="301" t="s">
        <v>570</v>
      </c>
      <c r="E381" s="302">
        <f>VLOOKUP($A381,Sheet1!$A$10:$P$487,3,FALSE)</f>
        <v>0</v>
      </c>
      <c r="F381" s="303">
        <f>VLOOKUP($A381,Sheet1!$A$10:$P$487,4,FALSE)</f>
        <v>0</v>
      </c>
      <c r="G381" s="303">
        <f>VLOOKUP($A381,Sheet1!$A$10:$P$487,5,FALSE)</f>
        <v>4.54</v>
      </c>
      <c r="H381" s="303">
        <f>VLOOKUP($A381,Sheet1!$A$10:$P$487,8,FALSE)</f>
        <v>8.92</v>
      </c>
      <c r="I381" s="304">
        <f t="shared" si="74"/>
        <v>13.46</v>
      </c>
      <c r="J381" s="302">
        <f>VLOOKUP($A381,Sheet1!$A$10:$P$487,10,FALSE)</f>
        <v>0</v>
      </c>
      <c r="K381" s="303">
        <f>VLOOKUP($A381,Sheet1!$A$10:$P$487,11,FALSE)</f>
        <v>0</v>
      </c>
      <c r="L381" s="303">
        <f>VLOOKUP($A381,Sheet1!$A$10:$P$487,12,FALSE)</f>
        <v>8.76</v>
      </c>
      <c r="M381" s="303">
        <f>VLOOKUP($A381,Sheet1!$A$10:$P$487,15,FALSE)</f>
        <v>12.07</v>
      </c>
      <c r="N381" s="304">
        <f t="shared" si="75"/>
        <v>20.83</v>
      </c>
      <c r="O381" s="305">
        <f t="shared" si="77"/>
        <v>54.754829123328363</v>
      </c>
    </row>
    <row r="382" spans="1:16" s="306" customFormat="1" ht="15" customHeight="1">
      <c r="A382" s="340" t="s">
        <v>786</v>
      </c>
      <c r="B382" s="347" t="s">
        <v>787</v>
      </c>
      <c r="C382" s="300" t="s">
        <v>10</v>
      </c>
      <c r="D382" s="301" t="s">
        <v>570</v>
      </c>
      <c r="E382" s="302">
        <f>VLOOKUP($A382,Sheet1!$A$10:$P$487,3,FALSE)</f>
        <v>0</v>
      </c>
      <c r="F382" s="303">
        <f>VLOOKUP($A382,Sheet1!$A$10:$P$487,4,FALSE)</f>
        <v>0</v>
      </c>
      <c r="G382" s="303">
        <f>VLOOKUP($A382,Sheet1!$A$10:$P$487,5,FALSE)</f>
        <v>1.33</v>
      </c>
      <c r="H382" s="303">
        <f>VLOOKUP($A382,Sheet1!$A$10:$P$487,8,FALSE)</f>
        <v>3.78</v>
      </c>
      <c r="I382" s="304">
        <f t="shared" si="74"/>
        <v>5.1099999999999994</v>
      </c>
      <c r="J382" s="302">
        <f>VLOOKUP($A382,Sheet1!$A$10:$P$487,10,FALSE)</f>
        <v>0</v>
      </c>
      <c r="K382" s="303">
        <f>VLOOKUP($A382,Sheet1!$A$10:$P$487,11,FALSE)</f>
        <v>0</v>
      </c>
      <c r="L382" s="303">
        <f>VLOOKUP($A382,Sheet1!$A$10:$P$487,12,FALSE)</f>
        <v>2.52</v>
      </c>
      <c r="M382" s="303">
        <f>VLOOKUP($A382,Sheet1!$A$10:$P$487,15,FALSE)</f>
        <v>3.62</v>
      </c>
      <c r="N382" s="304">
        <f t="shared" si="75"/>
        <v>6.1400000000000006</v>
      </c>
      <c r="O382" s="305">
        <f t="shared" si="77"/>
        <v>20.156555772994157</v>
      </c>
    </row>
    <row r="383" spans="1:16" s="306" customFormat="1" ht="15" customHeight="1">
      <c r="A383" s="340" t="s">
        <v>1467</v>
      </c>
      <c r="B383" s="347" t="s">
        <v>1468</v>
      </c>
      <c r="C383" s="300" t="s">
        <v>10</v>
      </c>
      <c r="D383" s="301" t="s">
        <v>570</v>
      </c>
      <c r="E383" s="302">
        <f>VLOOKUP($A383,Sheet1!$A$10:$P$487,3,FALSE)</f>
        <v>0</v>
      </c>
      <c r="F383" s="303">
        <f>VLOOKUP($A383,Sheet1!$A$10:$P$487,4,FALSE)</f>
        <v>0.12</v>
      </c>
      <c r="G383" s="303">
        <f>VLOOKUP($A383,Sheet1!$A$10:$P$487,5,FALSE)</f>
        <v>7.0000000000000007E-2</v>
      </c>
      <c r="H383" s="303">
        <f>VLOOKUP($A383,Sheet1!$A$10:$P$487,8,FALSE)</f>
        <v>0.42</v>
      </c>
      <c r="I383" s="304">
        <f t="shared" si="74"/>
        <v>0.49</v>
      </c>
      <c r="J383" s="302">
        <f>VLOOKUP($A383,Sheet1!$A$10:$P$487,10,FALSE)</f>
        <v>0</v>
      </c>
      <c r="K383" s="303">
        <f>VLOOKUP($A383,Sheet1!$A$10:$P$487,11,FALSE)</f>
        <v>0</v>
      </c>
      <c r="L383" s="303">
        <f>VLOOKUP($A383,Sheet1!$A$10:$P$487,12,FALSE)</f>
        <v>0.74</v>
      </c>
      <c r="M383" s="303">
        <f>VLOOKUP($A383,Sheet1!$A$10:$P$487,15,FALSE)</f>
        <v>0.95</v>
      </c>
      <c r="N383" s="304">
        <f t="shared" si="75"/>
        <v>1.69</v>
      </c>
      <c r="O383" s="305">
        <f t="shared" si="77"/>
        <v>244.89795918367346</v>
      </c>
    </row>
    <row r="384" spans="1:16" s="306" customFormat="1" ht="15" customHeight="1">
      <c r="A384" s="340" t="s">
        <v>1472</v>
      </c>
      <c r="B384" s="347" t="s">
        <v>1476</v>
      </c>
      <c r="C384" s="300" t="s">
        <v>1437</v>
      </c>
      <c r="D384" s="301" t="s">
        <v>1395</v>
      </c>
      <c r="E384" s="302">
        <f>VLOOKUP($A384,Sheet1!$A$10:$P$487,3,FALSE)</f>
        <v>0</v>
      </c>
      <c r="F384" s="303">
        <f>VLOOKUP($A384,Sheet1!$A$10:$P$487,4,FALSE)</f>
        <v>0</v>
      </c>
      <c r="G384" s="303">
        <f>VLOOKUP($A384,Sheet1!$A$10:$P$487,5,FALSE)</f>
        <v>0</v>
      </c>
      <c r="H384" s="303">
        <f>VLOOKUP($A384,Sheet1!$A$10:$P$487,8,FALSE)</f>
        <v>0.02</v>
      </c>
      <c r="I384" s="304">
        <f t="shared" si="74"/>
        <v>0.02</v>
      </c>
      <c r="J384" s="302">
        <f>VLOOKUP($A384,Sheet1!$A$10:$P$487,10,FALSE)</f>
        <v>0</v>
      </c>
      <c r="K384" s="303">
        <f>VLOOKUP($A384,Sheet1!$A$10:$P$487,11,FALSE)</f>
        <v>0</v>
      </c>
      <c r="L384" s="303">
        <f>VLOOKUP($A384,Sheet1!$A$10:$P$487,12,FALSE)</f>
        <v>0</v>
      </c>
      <c r="M384" s="303">
        <f>VLOOKUP($A384,Sheet1!$A$10:$P$487,15,FALSE)</f>
        <v>0.05</v>
      </c>
      <c r="N384" s="304">
        <f t="shared" si="75"/>
        <v>0.05</v>
      </c>
      <c r="O384" s="305">
        <f t="shared" si="77"/>
        <v>150</v>
      </c>
    </row>
    <row r="385" spans="1:16" s="306" customFormat="1" ht="15" customHeight="1">
      <c r="A385" s="340" t="s">
        <v>1473</v>
      </c>
      <c r="B385" s="347" t="s">
        <v>1477</v>
      </c>
      <c r="C385" s="300" t="s">
        <v>1437</v>
      </c>
      <c r="D385" s="301" t="s">
        <v>1395</v>
      </c>
      <c r="E385" s="302">
        <f>VLOOKUP($A385,Sheet1!$A$10:$P$487,3,FALSE)</f>
        <v>0</v>
      </c>
      <c r="F385" s="303">
        <f>VLOOKUP($A385,Sheet1!$A$10:$P$487,4,FALSE)</f>
        <v>0</v>
      </c>
      <c r="G385" s="303">
        <f>VLOOKUP($A385,Sheet1!$A$10:$P$487,5,FALSE)</f>
        <v>0.03</v>
      </c>
      <c r="H385" s="303">
        <f>VLOOKUP($A385,Sheet1!$A$10:$P$487,8,FALSE)</f>
        <v>0.04</v>
      </c>
      <c r="I385" s="304">
        <f t="shared" si="74"/>
        <v>7.0000000000000007E-2</v>
      </c>
      <c r="J385" s="302">
        <f>VLOOKUP($A385,Sheet1!$A$10:$P$487,10,FALSE)</f>
        <v>0</v>
      </c>
      <c r="K385" s="303">
        <f>VLOOKUP($A385,Sheet1!$A$10:$P$487,11,FALSE)</f>
        <v>0</v>
      </c>
      <c r="L385" s="303">
        <f>VLOOKUP($A385,Sheet1!$A$10:$P$487,12,FALSE)</f>
        <v>0.05</v>
      </c>
      <c r="M385" s="303">
        <f>VLOOKUP($A385,Sheet1!$A$10:$P$487,15,FALSE)</f>
        <v>0.12</v>
      </c>
      <c r="N385" s="304">
        <f t="shared" si="75"/>
        <v>0.16999999999999998</v>
      </c>
      <c r="O385" s="305">
        <f t="shared" si="77"/>
        <v>142.8571428571428</v>
      </c>
    </row>
    <row r="386" spans="1:16" s="306" customFormat="1" ht="15" customHeight="1">
      <c r="A386" s="340" t="s">
        <v>1487</v>
      </c>
      <c r="B386" s="347" t="s">
        <v>1488</v>
      </c>
      <c r="C386" s="300" t="s">
        <v>1437</v>
      </c>
      <c r="D386" s="301" t="s">
        <v>1395</v>
      </c>
      <c r="E386" s="302">
        <f>VLOOKUP($A386,Sheet1!$A$10:$P$487,3,FALSE)</f>
        <v>0</v>
      </c>
      <c r="F386" s="303">
        <f>VLOOKUP($A386,Sheet1!$A$10:$P$487,4,FALSE)</f>
        <v>0</v>
      </c>
      <c r="G386" s="303">
        <f>VLOOKUP($A386,Sheet1!$A$10:$P$487,5,FALSE)</f>
        <v>0</v>
      </c>
      <c r="H386" s="303">
        <f>VLOOKUP($A386,Sheet1!$A$10:$P$487,8,FALSE)</f>
        <v>0.03</v>
      </c>
      <c r="I386" s="304">
        <f t="shared" si="74"/>
        <v>0.03</v>
      </c>
      <c r="J386" s="302">
        <f>VLOOKUP($A386,Sheet1!$A$10:$P$487,10,FALSE)</f>
        <v>0</v>
      </c>
      <c r="K386" s="303">
        <f>VLOOKUP($A386,Sheet1!$A$10:$P$487,11,FALSE)</f>
        <v>0</v>
      </c>
      <c r="L386" s="303">
        <f>VLOOKUP($A386,Sheet1!$A$10:$P$487,12,FALSE)</f>
        <v>0</v>
      </c>
      <c r="M386" s="303">
        <f>VLOOKUP($A386,Sheet1!$A$10:$P$487,15,FALSE)</f>
        <v>0.04</v>
      </c>
      <c r="N386" s="304">
        <f t="shared" si="75"/>
        <v>0.04</v>
      </c>
      <c r="O386" s="305">
        <f t="shared" si="77"/>
        <v>33.33333333333335</v>
      </c>
    </row>
    <row r="387" spans="1:16" s="306" customFormat="1" ht="15" customHeight="1">
      <c r="A387" s="340" t="s">
        <v>1489</v>
      </c>
      <c r="B387" s="347" t="s">
        <v>1490</v>
      </c>
      <c r="C387" s="300" t="s">
        <v>10</v>
      </c>
      <c r="D387" s="301" t="s">
        <v>570</v>
      </c>
      <c r="E387" s="302">
        <f>VLOOKUP($A387,Sheet1!$A$10:$P$487,3,FALSE)</f>
        <v>0</v>
      </c>
      <c r="F387" s="303">
        <f>VLOOKUP($A387,Sheet1!$A$10:$P$487,4,FALSE)</f>
        <v>0</v>
      </c>
      <c r="G387" s="303">
        <f>VLOOKUP($A387,Sheet1!$A$10:$P$487,5,FALSE)</f>
        <v>0.71</v>
      </c>
      <c r="H387" s="303">
        <f>VLOOKUP($A387,Sheet1!$A$10:$P$487,8,FALSE)</f>
        <v>2.1800000000000002</v>
      </c>
      <c r="I387" s="304">
        <f t="shared" si="74"/>
        <v>2.89</v>
      </c>
      <c r="J387" s="302">
        <f>VLOOKUP($A387,Sheet1!$A$10:$P$487,10,FALSE)</f>
        <v>0</v>
      </c>
      <c r="K387" s="303">
        <f>VLOOKUP($A387,Sheet1!$A$10:$P$487,11,FALSE)</f>
        <v>0</v>
      </c>
      <c r="L387" s="303">
        <f>VLOOKUP($A387,Sheet1!$A$10:$P$487,12,FALSE)</f>
        <v>1.1599999999999999</v>
      </c>
      <c r="M387" s="303">
        <f>VLOOKUP($A387,Sheet1!$A$10:$P$487,15,FALSE)</f>
        <v>2.56</v>
      </c>
      <c r="N387" s="304">
        <f t="shared" si="75"/>
        <v>3.7199999999999998</v>
      </c>
      <c r="O387" s="305">
        <f t="shared" si="77"/>
        <v>28.719723183391</v>
      </c>
    </row>
    <row r="388" spans="1:16" s="306" customFormat="1" ht="15" customHeight="1">
      <c r="A388" s="340" t="s">
        <v>1495</v>
      </c>
      <c r="B388" s="347" t="s">
        <v>1496</v>
      </c>
      <c r="C388" s="300" t="s">
        <v>10</v>
      </c>
      <c r="D388" s="301" t="s">
        <v>570</v>
      </c>
      <c r="E388" s="302">
        <f>VLOOKUP($A388,Sheet1!$A$10:$P$487,3,FALSE)</f>
        <v>0</v>
      </c>
      <c r="F388" s="303">
        <f>VLOOKUP($A388,Sheet1!$A$10:$P$487,4,FALSE)</f>
        <v>0</v>
      </c>
      <c r="G388" s="303">
        <f>VLOOKUP($A388,Sheet1!$A$10:$P$487,5,FALSE)</f>
        <v>0.18</v>
      </c>
      <c r="H388" s="303">
        <f>VLOOKUP($A388,Sheet1!$A$10:$P$487,8,FALSE)</f>
        <v>0.71</v>
      </c>
      <c r="I388" s="304">
        <f t="shared" si="74"/>
        <v>0.8899999999999999</v>
      </c>
      <c r="J388" s="302">
        <f>VLOOKUP($A388,Sheet1!$A$10:$P$487,10,FALSE)</f>
        <v>0</v>
      </c>
      <c r="K388" s="303">
        <f>VLOOKUP($A388,Sheet1!$A$10:$P$487,11,FALSE)</f>
        <v>0</v>
      </c>
      <c r="L388" s="303">
        <f>VLOOKUP($A388,Sheet1!$A$10:$P$487,12,FALSE)</f>
        <v>0.43</v>
      </c>
      <c r="M388" s="303">
        <f>VLOOKUP($A388,Sheet1!$A$10:$P$487,15,FALSE)</f>
        <v>0.98</v>
      </c>
      <c r="N388" s="304">
        <f t="shared" si="75"/>
        <v>1.41</v>
      </c>
      <c r="O388" s="305">
        <f t="shared" si="77"/>
        <v>58.426966292134843</v>
      </c>
    </row>
    <row r="389" spans="1:16" s="306" customFormat="1" ht="15" customHeight="1">
      <c r="A389" s="340" t="s">
        <v>1497</v>
      </c>
      <c r="B389" s="347" t="s">
        <v>1499</v>
      </c>
      <c r="C389" s="300" t="s">
        <v>1437</v>
      </c>
      <c r="D389" s="301" t="s">
        <v>1395</v>
      </c>
      <c r="E389" s="302">
        <f>VLOOKUP($A389,Sheet1!$A$10:$P$487,3,FALSE)</f>
        <v>0</v>
      </c>
      <c r="F389" s="303">
        <f>VLOOKUP($A389,Sheet1!$A$10:$P$487,4,FALSE)</f>
        <v>0</v>
      </c>
      <c r="G389" s="303">
        <f>VLOOKUP($A389,Sheet1!$A$10:$P$487,5,FALSE)</f>
        <v>0</v>
      </c>
      <c r="H389" s="303">
        <f>VLOOKUP($A389,Sheet1!$A$10:$P$487,8,FALSE)</f>
        <v>0.01</v>
      </c>
      <c r="I389" s="304">
        <f t="shared" si="74"/>
        <v>0.01</v>
      </c>
      <c r="J389" s="302">
        <f>VLOOKUP($A389,Sheet1!$A$10:$P$487,10,FALSE)</f>
        <v>0</v>
      </c>
      <c r="K389" s="303">
        <f>VLOOKUP($A389,Sheet1!$A$10:$P$487,11,FALSE)</f>
        <v>0</v>
      </c>
      <c r="L389" s="303">
        <f>VLOOKUP($A389,Sheet1!$A$10:$P$487,12,FALSE)</f>
        <v>0</v>
      </c>
      <c r="M389" s="303">
        <f>VLOOKUP($A389,Sheet1!$A$10:$P$487,15,FALSE)</f>
        <v>0.01</v>
      </c>
      <c r="N389" s="304">
        <f t="shared" si="75"/>
        <v>0.01</v>
      </c>
      <c r="O389" s="305">
        <f t="shared" si="77"/>
        <v>0</v>
      </c>
    </row>
    <row r="390" spans="1:16" s="182" customFormat="1" ht="15" customHeight="1">
      <c r="A390" s="340" t="s">
        <v>1505</v>
      </c>
      <c r="B390" s="347" t="s">
        <v>1509</v>
      </c>
      <c r="C390" s="300" t="s">
        <v>1437</v>
      </c>
      <c r="D390" s="301" t="s">
        <v>1395</v>
      </c>
      <c r="E390" s="302">
        <f>VLOOKUP($A390,Sheet1!$A$10:$P$487,3,FALSE)</f>
        <v>0</v>
      </c>
      <c r="F390" s="303">
        <f>VLOOKUP($A390,Sheet1!$A$10:$P$487,4,FALSE)</f>
        <v>0</v>
      </c>
      <c r="G390" s="303">
        <f>VLOOKUP($A390,Sheet1!$A$10:$P$487,5,FALSE)</f>
        <v>0</v>
      </c>
      <c r="H390" s="303">
        <f>VLOOKUP($A390,Sheet1!$A$10:$P$487,8,FALSE)</f>
        <v>0.05</v>
      </c>
      <c r="I390" s="304">
        <f t="shared" si="74"/>
        <v>0.05</v>
      </c>
      <c r="J390" s="302">
        <f>VLOOKUP($A390,Sheet1!$A$10:$P$487,10,FALSE)</f>
        <v>0</v>
      </c>
      <c r="K390" s="303">
        <f>VLOOKUP($A390,Sheet1!$A$10:$P$487,11,FALSE)</f>
        <v>0</v>
      </c>
      <c r="L390" s="303">
        <f>VLOOKUP($A390,Sheet1!$A$10:$P$487,12,FALSE)</f>
        <v>0</v>
      </c>
      <c r="M390" s="303">
        <f>VLOOKUP($A390,Sheet1!$A$10:$P$487,15,FALSE)</f>
        <v>0.17</v>
      </c>
      <c r="N390" s="304">
        <f t="shared" si="75"/>
        <v>0.17</v>
      </c>
      <c r="O390" s="305">
        <f t="shared" si="77"/>
        <v>240</v>
      </c>
      <c r="P390" s="306"/>
    </row>
    <row r="391" spans="1:16" s="182" customFormat="1" ht="15" customHeight="1">
      <c r="A391" s="340" t="s">
        <v>1511</v>
      </c>
      <c r="B391" s="347" t="s">
        <v>1512</v>
      </c>
      <c r="C391" s="300" t="s">
        <v>10</v>
      </c>
      <c r="D391" s="301" t="s">
        <v>570</v>
      </c>
      <c r="E391" s="302">
        <f>VLOOKUP($A391,Sheet1!$A$10:$P$487,3,FALSE)</f>
        <v>0</v>
      </c>
      <c r="F391" s="303">
        <f>VLOOKUP($A391,Sheet1!$A$10:$P$487,4,FALSE)</f>
        <v>0</v>
      </c>
      <c r="G391" s="303">
        <f>VLOOKUP($A391,Sheet1!$A$10:$P$487,5,FALSE)</f>
        <v>7.0000000000000007E-2</v>
      </c>
      <c r="H391" s="303">
        <f>VLOOKUP($A391,Sheet1!$A$10:$P$487,8,FALSE)</f>
        <v>0.2</v>
      </c>
      <c r="I391" s="304">
        <f t="shared" si="74"/>
        <v>0.27</v>
      </c>
      <c r="J391" s="302">
        <f>VLOOKUP($A391,Sheet1!$A$10:$P$487,10,FALSE)</f>
        <v>0</v>
      </c>
      <c r="K391" s="303">
        <f>VLOOKUP($A391,Sheet1!$A$10:$P$487,11,FALSE)</f>
        <v>0</v>
      </c>
      <c r="L391" s="303">
        <f>VLOOKUP($A391,Sheet1!$A$10:$P$487,12,FALSE)</f>
        <v>0.4</v>
      </c>
      <c r="M391" s="303">
        <f>VLOOKUP($A391,Sheet1!$A$10:$P$487,15,FALSE)</f>
        <v>0.52</v>
      </c>
      <c r="N391" s="304">
        <f t="shared" si="75"/>
        <v>0.92</v>
      </c>
      <c r="O391" s="305">
        <f t="shared" si="77"/>
        <v>240.74074074074073</v>
      </c>
      <c r="P391" s="306"/>
    </row>
    <row r="392" spans="1:16" s="182" customFormat="1" ht="15" customHeight="1">
      <c r="A392" s="340" t="s">
        <v>1533</v>
      </c>
      <c r="B392" s="347" t="s">
        <v>1534</v>
      </c>
      <c r="C392" s="300" t="s">
        <v>10</v>
      </c>
      <c r="D392" s="301" t="s">
        <v>570</v>
      </c>
      <c r="E392" s="302">
        <f>VLOOKUP($A392,Sheet1!$A$10:$P$487,3,FALSE)</f>
        <v>0</v>
      </c>
      <c r="F392" s="303">
        <f>VLOOKUP($A392,Sheet1!$A$10:$P$487,4,FALSE)</f>
        <v>0</v>
      </c>
      <c r="G392" s="303">
        <f>VLOOKUP($A392,Sheet1!$A$10:$P$487,5,FALSE)</f>
        <v>0.27</v>
      </c>
      <c r="H392" s="303">
        <f>VLOOKUP($A392,Sheet1!$A$10:$P$487,8,FALSE)</f>
        <v>0.59</v>
      </c>
      <c r="I392" s="304">
        <f t="shared" si="74"/>
        <v>0.86</v>
      </c>
      <c r="J392" s="302">
        <f>VLOOKUP($A392,Sheet1!$A$10:$P$487,10,FALSE)</f>
        <v>0</v>
      </c>
      <c r="K392" s="303">
        <f>VLOOKUP($A392,Sheet1!$A$10:$P$487,11,FALSE)</f>
        <v>0</v>
      </c>
      <c r="L392" s="303">
        <f>VLOOKUP($A392,Sheet1!$A$10:$P$487,12,FALSE)</f>
        <v>0</v>
      </c>
      <c r="M392" s="303">
        <f>VLOOKUP($A392,Sheet1!$A$10:$P$487,15,FALSE)</f>
        <v>0.35</v>
      </c>
      <c r="N392" s="304">
        <f t="shared" si="75"/>
        <v>0.35</v>
      </c>
      <c r="O392" s="305">
        <f t="shared" si="77"/>
        <v>-59.302325581395344</v>
      </c>
      <c r="P392" s="306"/>
    </row>
    <row r="393" spans="1:16" s="182" customFormat="1" ht="15" customHeight="1">
      <c r="A393" s="340" t="s">
        <v>1541</v>
      </c>
      <c r="B393" s="347" t="s">
        <v>1542</v>
      </c>
      <c r="C393" s="300" t="s">
        <v>1437</v>
      </c>
      <c r="D393" s="301" t="s">
        <v>1395</v>
      </c>
      <c r="E393" s="302">
        <f>VLOOKUP($A393,Sheet1!$A$10:$P$487,3,FALSE)</f>
        <v>0</v>
      </c>
      <c r="F393" s="303">
        <f>VLOOKUP($A393,Sheet1!$A$10:$P$487,4,FALSE)</f>
        <v>0</v>
      </c>
      <c r="G393" s="303">
        <f>VLOOKUP($A393,Sheet1!$A$10:$P$487,5,FALSE)</f>
        <v>0.02</v>
      </c>
      <c r="H393" s="303">
        <f>VLOOKUP($A393,Sheet1!$A$10:$P$487,8,FALSE)</f>
        <v>0.13</v>
      </c>
      <c r="I393" s="304">
        <f t="shared" si="74"/>
        <v>0.15</v>
      </c>
      <c r="J393" s="302">
        <f>VLOOKUP($A393,Sheet1!$A$10:$P$487,10,FALSE)</f>
        <v>0</v>
      </c>
      <c r="K393" s="303">
        <f>VLOOKUP($A393,Sheet1!$A$10:$P$487,11,FALSE)</f>
        <v>0</v>
      </c>
      <c r="L393" s="303">
        <f>VLOOKUP($A393,Sheet1!$A$10:$P$487,12,FALSE)</f>
        <v>0</v>
      </c>
      <c r="M393" s="303">
        <f>VLOOKUP($A393,Sheet1!$A$10:$P$487,15,FALSE)</f>
        <v>0.02</v>
      </c>
      <c r="N393" s="304">
        <f t="shared" si="75"/>
        <v>0.02</v>
      </c>
      <c r="O393" s="305">
        <f t="shared" si="77"/>
        <v>-86.666666666666671</v>
      </c>
      <c r="P393" s="306"/>
    </row>
    <row r="394" spans="1:16" s="182" customFormat="1" ht="15" customHeight="1">
      <c r="A394" s="340" t="s">
        <v>1545</v>
      </c>
      <c r="B394" s="347" t="s">
        <v>1546</v>
      </c>
      <c r="C394" s="300" t="s">
        <v>10</v>
      </c>
      <c r="D394" s="301" t="s">
        <v>570</v>
      </c>
      <c r="E394" s="302">
        <f>VLOOKUP($A394,Sheet1!$A$10:$P$487,3,FALSE)</f>
        <v>0</v>
      </c>
      <c r="F394" s="303">
        <f>VLOOKUP($A394,Sheet1!$A$10:$P$487,4,FALSE)</f>
        <v>0</v>
      </c>
      <c r="G394" s="303">
        <f>VLOOKUP($A394,Sheet1!$A$10:$P$487,5,FALSE)</f>
        <v>0</v>
      </c>
      <c r="H394" s="303">
        <f>VLOOKUP($A394,Sheet1!$A$10:$P$487,8,FALSE)</f>
        <v>0.44</v>
      </c>
      <c r="I394" s="304">
        <f t="shared" si="74"/>
        <v>0.44</v>
      </c>
      <c r="J394" s="302">
        <f>VLOOKUP($A394,Sheet1!$A$10:$P$487,10,FALSE)</f>
        <v>0</v>
      </c>
      <c r="K394" s="303">
        <f>VLOOKUP($A394,Sheet1!$A$10:$P$487,11,FALSE)</f>
        <v>0</v>
      </c>
      <c r="L394" s="303">
        <f>VLOOKUP($A394,Sheet1!$A$10:$P$487,12,FALSE)</f>
        <v>0</v>
      </c>
      <c r="M394" s="303">
        <f>VLOOKUP($A394,Sheet1!$A$10:$P$487,15,FALSE)</f>
        <v>0.17</v>
      </c>
      <c r="N394" s="304">
        <f t="shared" si="75"/>
        <v>0.17</v>
      </c>
      <c r="O394" s="305">
        <f t="shared" si="77"/>
        <v>-61.363636363636353</v>
      </c>
      <c r="P394" s="306"/>
    </row>
    <row r="395" spans="1:16" s="182" customFormat="1" ht="15" customHeight="1">
      <c r="A395" s="340" t="s">
        <v>1551</v>
      </c>
      <c r="B395" s="347" t="s">
        <v>1552</v>
      </c>
      <c r="C395" s="300" t="s">
        <v>10</v>
      </c>
      <c r="D395" s="301" t="s">
        <v>570</v>
      </c>
      <c r="E395" s="302">
        <f>VLOOKUP($A395,Sheet1!$A$10:$P$487,3,FALSE)</f>
        <v>0</v>
      </c>
      <c r="F395" s="303">
        <f>VLOOKUP($A395,Sheet1!$A$10:$P$487,4,FALSE)</f>
        <v>0</v>
      </c>
      <c r="G395" s="303">
        <f>VLOOKUP($A395,Sheet1!$A$10:$P$487,5,FALSE)</f>
        <v>0.9</v>
      </c>
      <c r="H395" s="303">
        <f>VLOOKUP($A395,Sheet1!$A$10:$P$487,8,FALSE)</f>
        <v>2.21</v>
      </c>
      <c r="I395" s="304">
        <f t="shared" si="74"/>
        <v>3.11</v>
      </c>
      <c r="J395" s="302">
        <f>VLOOKUP($A395,Sheet1!$A$10:$P$487,10,FALSE)</f>
        <v>0</v>
      </c>
      <c r="K395" s="303">
        <f>VLOOKUP($A395,Sheet1!$A$10:$P$487,11,FALSE)</f>
        <v>0</v>
      </c>
      <c r="L395" s="303">
        <f>VLOOKUP($A395,Sheet1!$A$10:$P$487,12,FALSE)</f>
        <v>0.77</v>
      </c>
      <c r="M395" s="303">
        <f>VLOOKUP($A395,Sheet1!$A$10:$P$487,15,FALSE)</f>
        <v>1.72</v>
      </c>
      <c r="N395" s="304">
        <f t="shared" si="75"/>
        <v>2.4900000000000002</v>
      </c>
      <c r="O395" s="305">
        <f t="shared" si="77"/>
        <v>-19.935691318327965</v>
      </c>
      <c r="P395" s="306"/>
    </row>
    <row r="396" spans="1:16" s="182" customFormat="1" ht="15" customHeight="1">
      <c r="A396" s="340" t="s">
        <v>1553</v>
      </c>
      <c r="B396" s="347" t="s">
        <v>1554</v>
      </c>
      <c r="C396" s="300" t="s">
        <v>1437</v>
      </c>
      <c r="D396" s="301" t="s">
        <v>1395</v>
      </c>
      <c r="E396" s="302">
        <f>VLOOKUP($A396,Sheet1!$A$10:$P$487,3,FALSE)</f>
        <v>0</v>
      </c>
      <c r="F396" s="303">
        <f>VLOOKUP($A396,Sheet1!$A$10:$P$487,4,FALSE)</f>
        <v>0</v>
      </c>
      <c r="G396" s="303">
        <f>VLOOKUP($A396,Sheet1!$A$10:$P$487,5,FALSE)</f>
        <v>0.05</v>
      </c>
      <c r="H396" s="303">
        <f>VLOOKUP($A396,Sheet1!$A$10:$P$487,8,FALSE)</f>
        <v>0.09</v>
      </c>
      <c r="I396" s="304">
        <f t="shared" si="74"/>
        <v>0.14000000000000001</v>
      </c>
      <c r="J396" s="302">
        <f>VLOOKUP($A396,Sheet1!$A$10:$P$487,10,FALSE)</f>
        <v>0</v>
      </c>
      <c r="K396" s="303">
        <f>VLOOKUP($A396,Sheet1!$A$10:$P$487,11,FALSE)</f>
        <v>0</v>
      </c>
      <c r="L396" s="303">
        <f>VLOOKUP($A396,Sheet1!$A$10:$P$487,12,FALSE)</f>
        <v>0.12</v>
      </c>
      <c r="M396" s="303">
        <f>VLOOKUP($A396,Sheet1!$A$10:$P$487,15,FALSE)</f>
        <v>0.25</v>
      </c>
      <c r="N396" s="304">
        <f t="shared" si="75"/>
        <v>0.37</v>
      </c>
      <c r="O396" s="305">
        <f t="shared" si="77"/>
        <v>164.28571428571428</v>
      </c>
      <c r="P396" s="306"/>
    </row>
    <row r="397" spans="1:16" s="182" customFormat="1" ht="15" customHeight="1">
      <c r="A397" s="340" t="s">
        <v>1569</v>
      </c>
      <c r="B397" s="347" t="s">
        <v>1570</v>
      </c>
      <c r="C397" s="300" t="s">
        <v>10</v>
      </c>
      <c r="D397" s="301" t="s">
        <v>570</v>
      </c>
      <c r="E397" s="302">
        <f>VLOOKUP($A397,Sheet1!$A$10:$P$487,3,FALSE)</f>
        <v>0</v>
      </c>
      <c r="F397" s="303">
        <f>VLOOKUP($A397,Sheet1!$A$10:$P$487,4,FALSE)</f>
        <v>0</v>
      </c>
      <c r="G397" s="303">
        <f>VLOOKUP($A397,Sheet1!$A$10:$P$487,5,FALSE)</f>
        <v>0.46</v>
      </c>
      <c r="H397" s="303">
        <f>VLOOKUP($A397,Sheet1!$A$10:$P$487,8,FALSE)</f>
        <v>0.22</v>
      </c>
      <c r="I397" s="304">
        <f t="shared" si="74"/>
        <v>0.68</v>
      </c>
      <c r="J397" s="302">
        <f>VLOOKUP($A397,Sheet1!$A$10:$P$487,10,FALSE)</f>
        <v>0</v>
      </c>
      <c r="K397" s="303">
        <f>VLOOKUP($A397,Sheet1!$A$10:$P$487,11,FALSE)</f>
        <v>0</v>
      </c>
      <c r="L397" s="303">
        <f>VLOOKUP($A397,Sheet1!$A$10:$P$487,12,FALSE)</f>
        <v>0.04</v>
      </c>
      <c r="M397" s="303">
        <f>VLOOKUP($A397,Sheet1!$A$10:$P$487,15,FALSE)</f>
        <v>0.8</v>
      </c>
      <c r="N397" s="304">
        <f t="shared" si="75"/>
        <v>0.84000000000000008</v>
      </c>
      <c r="O397" s="305">
        <f t="shared" si="77"/>
        <v>23.529411764705888</v>
      </c>
      <c r="P397" s="306"/>
    </row>
    <row r="398" spans="1:16" s="182" customFormat="1" ht="15" customHeight="1">
      <c r="A398" s="340" t="s">
        <v>1571</v>
      </c>
      <c r="B398" s="347" t="s">
        <v>1572</v>
      </c>
      <c r="C398" s="300" t="s">
        <v>10</v>
      </c>
      <c r="D398" s="301" t="s">
        <v>570</v>
      </c>
      <c r="E398" s="302">
        <f>VLOOKUP($A398,Sheet1!$A$10:$P$487,3,FALSE)</f>
        <v>0</v>
      </c>
      <c r="F398" s="303">
        <f>VLOOKUP($A398,Sheet1!$A$10:$P$487,4,FALSE)</f>
        <v>0</v>
      </c>
      <c r="G398" s="303">
        <f>VLOOKUP($A398,Sheet1!$A$10:$P$487,5,FALSE)</f>
        <v>0.75</v>
      </c>
      <c r="H398" s="303">
        <f>VLOOKUP($A398,Sheet1!$A$10:$P$487,8,FALSE)</f>
        <v>0.64</v>
      </c>
      <c r="I398" s="304">
        <f t="shared" si="74"/>
        <v>1.3900000000000001</v>
      </c>
      <c r="J398" s="302">
        <f>VLOOKUP($A398,Sheet1!$A$10:$P$487,10,FALSE)</f>
        <v>0</v>
      </c>
      <c r="K398" s="303">
        <f>VLOOKUP($A398,Sheet1!$A$10:$P$487,11,FALSE)</f>
        <v>0</v>
      </c>
      <c r="L398" s="303">
        <f>VLOOKUP($A398,Sheet1!$A$10:$P$487,12,FALSE)</f>
        <v>0.55000000000000004</v>
      </c>
      <c r="M398" s="303">
        <f>VLOOKUP($A398,Sheet1!$A$10:$P$487,15,FALSE)</f>
        <v>1.99</v>
      </c>
      <c r="N398" s="304">
        <f t="shared" si="75"/>
        <v>2.54</v>
      </c>
      <c r="O398" s="305">
        <f t="shared" si="77"/>
        <v>82.733812949640281</v>
      </c>
      <c r="P398" s="306"/>
    </row>
    <row r="399" spans="1:16" s="306" customFormat="1" ht="15" customHeight="1">
      <c r="A399" s="340" t="s">
        <v>1573</v>
      </c>
      <c r="B399" s="347" t="s">
        <v>1574</v>
      </c>
      <c r="C399" s="300" t="s">
        <v>10</v>
      </c>
      <c r="D399" s="301" t="s">
        <v>570</v>
      </c>
      <c r="E399" s="302">
        <f>VLOOKUP($A399,Sheet1!$A$10:$P$487,3,FALSE)</f>
        <v>0</v>
      </c>
      <c r="F399" s="303">
        <f>VLOOKUP($A399,Sheet1!$A$10:$P$487,4,FALSE)</f>
        <v>0</v>
      </c>
      <c r="G399" s="303">
        <f>VLOOKUP($A399,Sheet1!$A$10:$P$487,5,FALSE)</f>
        <v>0.57999999999999996</v>
      </c>
      <c r="H399" s="303">
        <f>VLOOKUP($A399,Sheet1!$A$10:$P$487,8,FALSE)</f>
        <v>0.54</v>
      </c>
      <c r="I399" s="304">
        <f t="shared" si="74"/>
        <v>1.1200000000000001</v>
      </c>
      <c r="J399" s="302">
        <f>VLOOKUP($A399,Sheet1!$A$10:$P$487,10,FALSE)</f>
        <v>0</v>
      </c>
      <c r="K399" s="303">
        <f>VLOOKUP($A399,Sheet1!$A$10:$P$487,11,FALSE)</f>
        <v>0</v>
      </c>
      <c r="L399" s="303">
        <f>VLOOKUP($A399,Sheet1!$A$10:$P$487,12,FALSE)</f>
        <v>0.38</v>
      </c>
      <c r="M399" s="303">
        <f>VLOOKUP($A399,Sheet1!$A$10:$P$487,15,FALSE)</f>
        <v>2.98</v>
      </c>
      <c r="N399" s="304">
        <f t="shared" si="75"/>
        <v>3.36</v>
      </c>
      <c r="O399" s="305">
        <f t="shared" si="77"/>
        <v>199.99999999999994</v>
      </c>
    </row>
    <row r="400" spans="1:16" s="306" customFormat="1" ht="15" customHeight="1">
      <c r="A400" s="340" t="s">
        <v>1577</v>
      </c>
      <c r="B400" s="347" t="s">
        <v>1578</v>
      </c>
      <c r="C400" s="300" t="s">
        <v>10</v>
      </c>
      <c r="D400" s="301" t="s">
        <v>570</v>
      </c>
      <c r="E400" s="302">
        <f>VLOOKUP($A400,Sheet1!$A$10:$P$487,3,FALSE)</f>
        <v>0</v>
      </c>
      <c r="F400" s="303">
        <f>VLOOKUP($A400,Sheet1!$A$10:$P$487,4,FALSE)</f>
        <v>0</v>
      </c>
      <c r="G400" s="303">
        <f>VLOOKUP($A400,Sheet1!$A$10:$P$487,5,FALSE)</f>
        <v>0.09</v>
      </c>
      <c r="H400" s="303">
        <f>VLOOKUP($A400,Sheet1!$A$10:$P$487,8,FALSE)</f>
        <v>0.24</v>
      </c>
      <c r="I400" s="304">
        <f t="shared" si="74"/>
        <v>0.32999999999999996</v>
      </c>
      <c r="J400" s="302">
        <f>VLOOKUP($A400,Sheet1!$A$10:$P$487,10,FALSE)</f>
        <v>0</v>
      </c>
      <c r="K400" s="303">
        <f>VLOOKUP($A400,Sheet1!$A$10:$P$487,11,FALSE)</f>
        <v>0</v>
      </c>
      <c r="L400" s="303">
        <f>VLOOKUP($A400,Sheet1!$A$10:$P$487,12,FALSE)</f>
        <v>0</v>
      </c>
      <c r="M400" s="303">
        <f>VLOOKUP($A400,Sheet1!$A$10:$P$487,15,FALSE)</f>
        <v>0.49</v>
      </c>
      <c r="N400" s="304">
        <f t="shared" si="75"/>
        <v>0.49</v>
      </c>
      <c r="O400" s="305">
        <f t="shared" si="77"/>
        <v>48.484848484848506</v>
      </c>
    </row>
    <row r="401" spans="1:16" s="306" customFormat="1" ht="15" customHeight="1">
      <c r="A401" s="340" t="s">
        <v>1581</v>
      </c>
      <c r="B401" s="347" t="s">
        <v>1584</v>
      </c>
      <c r="C401" s="300" t="s">
        <v>1437</v>
      </c>
      <c r="D401" s="301" t="s">
        <v>1395</v>
      </c>
      <c r="E401" s="302">
        <f>VLOOKUP($A401,Sheet1!$A$10:$P$487,3,FALSE)</f>
        <v>0</v>
      </c>
      <c r="F401" s="303">
        <f>VLOOKUP($A401,Sheet1!$A$10:$P$487,4,FALSE)</f>
        <v>0</v>
      </c>
      <c r="G401" s="303">
        <f>VLOOKUP($A401,Sheet1!$A$10:$P$487,5,FALSE)</f>
        <v>0.14000000000000001</v>
      </c>
      <c r="H401" s="303">
        <f>VLOOKUP($A401,Sheet1!$A$10:$P$487,8,FALSE)</f>
        <v>0.68</v>
      </c>
      <c r="I401" s="304">
        <f t="shared" si="74"/>
        <v>0.82000000000000006</v>
      </c>
      <c r="J401" s="302">
        <f>VLOOKUP($A401,Sheet1!$A$10:$P$487,10,FALSE)</f>
        <v>0</v>
      </c>
      <c r="K401" s="303">
        <f>VLOOKUP($A401,Sheet1!$A$10:$P$487,11,FALSE)</f>
        <v>0</v>
      </c>
      <c r="L401" s="303">
        <f>VLOOKUP($A401,Sheet1!$A$10:$P$487,12,FALSE)</f>
        <v>0.3</v>
      </c>
      <c r="M401" s="303">
        <f>VLOOKUP($A401,Sheet1!$A$10:$P$487,15,FALSE)</f>
        <v>0.88</v>
      </c>
      <c r="N401" s="304">
        <f t="shared" si="75"/>
        <v>1.18</v>
      </c>
      <c r="O401" s="305">
        <f t="shared" si="77"/>
        <v>43.902439024390219</v>
      </c>
    </row>
    <row r="402" spans="1:16" s="182" customFormat="1" ht="15" customHeight="1">
      <c r="A402" s="340" t="s">
        <v>1587</v>
      </c>
      <c r="B402" s="347" t="s">
        <v>1588</v>
      </c>
      <c r="C402" s="300" t="s">
        <v>1437</v>
      </c>
      <c r="D402" s="301" t="s">
        <v>1395</v>
      </c>
      <c r="E402" s="302">
        <f>VLOOKUP($A402,Sheet1!$A$10:$P$487,3,FALSE)</f>
        <v>0</v>
      </c>
      <c r="F402" s="303">
        <f>VLOOKUP($A402,Sheet1!$A$10:$P$487,4,FALSE)</f>
        <v>0</v>
      </c>
      <c r="G402" s="303">
        <f>VLOOKUP($A402,Sheet1!$A$10:$P$487,5,FALSE)</f>
        <v>0.01</v>
      </c>
      <c r="H402" s="303">
        <f>VLOOKUP($A402,Sheet1!$A$10:$P$487,8,FALSE)</f>
        <v>0.08</v>
      </c>
      <c r="I402" s="304">
        <f t="shared" si="74"/>
        <v>0.09</v>
      </c>
      <c r="J402" s="302">
        <f>VLOOKUP($A402,Sheet1!$A$10:$P$487,10,FALSE)</f>
        <v>0</v>
      </c>
      <c r="K402" s="303">
        <f>VLOOKUP($A402,Sheet1!$A$10:$P$487,11,FALSE)</f>
        <v>0</v>
      </c>
      <c r="L402" s="303">
        <f>VLOOKUP($A402,Sheet1!$A$10:$P$487,12,FALSE)</f>
        <v>0</v>
      </c>
      <c r="M402" s="303">
        <f>VLOOKUP($A402,Sheet1!$A$10:$P$487,15,FALSE)</f>
        <v>0.1</v>
      </c>
      <c r="N402" s="304">
        <f t="shared" si="75"/>
        <v>0.1</v>
      </c>
      <c r="O402" s="305">
        <f t="shared" si="77"/>
        <v>11.111111111111116</v>
      </c>
      <c r="P402" s="306"/>
    </row>
    <row r="403" spans="1:16" s="182" customFormat="1" ht="15" customHeight="1">
      <c r="A403" s="340" t="s">
        <v>1593</v>
      </c>
      <c r="B403" s="347" t="s">
        <v>1594</v>
      </c>
      <c r="C403" s="300" t="s">
        <v>1437</v>
      </c>
      <c r="D403" s="301" t="s">
        <v>1395</v>
      </c>
      <c r="E403" s="302">
        <f>VLOOKUP($A403,Sheet1!$A$10:$P$487,3,FALSE)</f>
        <v>0</v>
      </c>
      <c r="F403" s="303">
        <f>VLOOKUP($A403,Sheet1!$A$10:$P$487,4,FALSE)</f>
        <v>0</v>
      </c>
      <c r="G403" s="303">
        <f>VLOOKUP($A403,Sheet1!$A$10:$P$487,5,FALSE)</f>
        <v>0.14000000000000001</v>
      </c>
      <c r="H403" s="303">
        <f>VLOOKUP($A403,Sheet1!$A$10:$P$487,8,FALSE)</f>
        <v>0.03</v>
      </c>
      <c r="I403" s="304">
        <f t="shared" si="74"/>
        <v>0.17</v>
      </c>
      <c r="J403" s="302">
        <f>VLOOKUP($A403,Sheet1!$A$10:$P$487,10,FALSE)</f>
        <v>0</v>
      </c>
      <c r="K403" s="303">
        <f>VLOOKUP($A403,Sheet1!$A$10:$P$487,11,FALSE)</f>
        <v>0</v>
      </c>
      <c r="L403" s="303">
        <f>VLOOKUP($A403,Sheet1!$A$10:$P$487,12,FALSE)</f>
        <v>0.17</v>
      </c>
      <c r="M403" s="303">
        <f>VLOOKUP($A403,Sheet1!$A$10:$P$487,15,FALSE)</f>
        <v>0.31</v>
      </c>
      <c r="N403" s="304">
        <f t="shared" si="75"/>
        <v>0.48</v>
      </c>
      <c r="O403" s="305">
        <f t="shared" si="77"/>
        <v>182.35294117647055</v>
      </c>
      <c r="P403" s="306"/>
    </row>
    <row r="404" spans="1:16" s="306" customFormat="1" ht="15" customHeight="1">
      <c r="A404" s="340" t="s">
        <v>1595</v>
      </c>
      <c r="B404" s="347" t="s">
        <v>1618</v>
      </c>
      <c r="C404" s="300" t="s">
        <v>1437</v>
      </c>
      <c r="D404" s="301" t="s">
        <v>1395</v>
      </c>
      <c r="E404" s="302">
        <f>VLOOKUP($A404,Sheet1!$A$10:$P$487,3,FALSE)</f>
        <v>0</v>
      </c>
      <c r="F404" s="303">
        <f>VLOOKUP($A404,Sheet1!$A$10:$P$487,4,FALSE)</f>
        <v>0</v>
      </c>
      <c r="G404" s="303">
        <f>VLOOKUP($A404,Sheet1!$A$10:$P$487,5,FALSE)</f>
        <v>0.34</v>
      </c>
      <c r="H404" s="303">
        <f>VLOOKUP($A404,Sheet1!$A$10:$P$487,8,FALSE)</f>
        <v>0.55000000000000004</v>
      </c>
      <c r="I404" s="304">
        <f t="shared" si="74"/>
        <v>0.89000000000000012</v>
      </c>
      <c r="J404" s="302">
        <f>VLOOKUP($A404,Sheet1!$A$10:$P$487,10,FALSE)</f>
        <v>0</v>
      </c>
      <c r="K404" s="303">
        <f>VLOOKUP($A404,Sheet1!$A$10:$P$487,11,FALSE)</f>
        <v>0</v>
      </c>
      <c r="L404" s="303">
        <f>VLOOKUP($A404,Sheet1!$A$10:$P$487,12,FALSE)</f>
        <v>0.06</v>
      </c>
      <c r="M404" s="303">
        <f>VLOOKUP($A404,Sheet1!$A$10:$P$487,15,FALSE)</f>
        <v>1.32</v>
      </c>
      <c r="N404" s="304">
        <f t="shared" si="75"/>
        <v>1.3800000000000001</v>
      </c>
      <c r="O404" s="305">
        <f t="shared" si="77"/>
        <v>55.056179775280903</v>
      </c>
    </row>
    <row r="405" spans="1:16" s="306" customFormat="1" ht="15" customHeight="1">
      <c r="A405" s="340" t="s">
        <v>1596</v>
      </c>
      <c r="B405" s="347" t="s">
        <v>1597</v>
      </c>
      <c r="C405" s="300" t="s">
        <v>10</v>
      </c>
      <c r="D405" s="301" t="s">
        <v>570</v>
      </c>
      <c r="E405" s="302">
        <f>VLOOKUP($A405,Sheet1!$A$10:$P$487,3,FALSE)</f>
        <v>0</v>
      </c>
      <c r="F405" s="303">
        <f>VLOOKUP($A405,Sheet1!$A$10:$P$487,4,FALSE)</f>
        <v>0</v>
      </c>
      <c r="G405" s="303">
        <f>VLOOKUP($A405,Sheet1!$A$10:$P$487,5,FALSE)</f>
        <v>0</v>
      </c>
      <c r="H405" s="303">
        <f>VLOOKUP($A405,Sheet1!$A$10:$P$487,8,FALSE)</f>
        <v>0.03</v>
      </c>
      <c r="I405" s="304">
        <f t="shared" si="74"/>
        <v>0.03</v>
      </c>
      <c r="J405" s="302">
        <f>VLOOKUP($A405,Sheet1!$A$10:$P$487,10,FALSE)</f>
        <v>0.02</v>
      </c>
      <c r="K405" s="303">
        <f>VLOOKUP($A405,Sheet1!$A$10:$P$487,11,FALSE)</f>
        <v>0</v>
      </c>
      <c r="L405" s="303">
        <f>VLOOKUP($A405,Sheet1!$A$10:$P$487,12,FALSE)</f>
        <v>0.11</v>
      </c>
      <c r="M405" s="303">
        <f>VLOOKUP($A405,Sheet1!$A$10:$P$487,15,FALSE)</f>
        <v>0.04</v>
      </c>
      <c r="N405" s="304">
        <f t="shared" si="75"/>
        <v>0.15</v>
      </c>
      <c r="O405" s="305">
        <f t="shared" si="77"/>
        <v>400</v>
      </c>
    </row>
    <row r="406" spans="1:16" s="306" customFormat="1" ht="15" customHeight="1">
      <c r="A406" s="340" t="s">
        <v>472</v>
      </c>
      <c r="B406" s="347" t="s">
        <v>473</v>
      </c>
      <c r="C406" s="300" t="s">
        <v>10</v>
      </c>
      <c r="D406" s="301" t="s">
        <v>570</v>
      </c>
      <c r="E406" s="302">
        <f>VLOOKUP($A406,Sheet1!$A$10:$P$487,3,FALSE)</f>
        <v>0</v>
      </c>
      <c r="F406" s="303">
        <f>VLOOKUP($A406,Sheet1!$A$10:$P$487,4,FALSE)</f>
        <v>0</v>
      </c>
      <c r="G406" s="303">
        <f>VLOOKUP($A406,Sheet1!$A$10:$P$487,5,FALSE)</f>
        <v>1.32</v>
      </c>
      <c r="H406" s="303">
        <f>VLOOKUP($A406,Sheet1!$A$10:$P$487,8,FALSE)</f>
        <v>4.51</v>
      </c>
      <c r="I406" s="304">
        <f t="shared" si="74"/>
        <v>5.83</v>
      </c>
      <c r="J406" s="302">
        <f>VLOOKUP($A406,Sheet1!$A$10:$P$487,10,FALSE)</f>
        <v>0</v>
      </c>
      <c r="K406" s="303">
        <f>VLOOKUP($A406,Sheet1!$A$10:$P$487,11,FALSE)</f>
        <v>0.06</v>
      </c>
      <c r="L406" s="303">
        <f>VLOOKUP($A406,Sheet1!$A$10:$P$487,12,FALSE)</f>
        <v>3.05</v>
      </c>
      <c r="M406" s="303">
        <f>VLOOKUP($A406,Sheet1!$A$10:$P$487,15,FALSE)</f>
        <v>2.37</v>
      </c>
      <c r="N406" s="304">
        <f t="shared" si="75"/>
        <v>5.42</v>
      </c>
      <c r="O406" s="152">
        <f t="shared" si="77"/>
        <v>-7.0325900514579764</v>
      </c>
    </row>
    <row r="407" spans="1:16" s="98" customFormat="1" ht="15" customHeight="1">
      <c r="A407" s="156"/>
      <c r="B407" s="239"/>
      <c r="C407" s="161"/>
      <c r="D407" s="163"/>
      <c r="E407" s="156"/>
      <c r="F407" s="238"/>
      <c r="G407" s="238"/>
      <c r="H407" s="238"/>
      <c r="I407" s="239"/>
      <c r="J407" s="156"/>
      <c r="K407" s="238"/>
      <c r="L407" s="238"/>
      <c r="M407" s="238"/>
      <c r="N407" s="239"/>
      <c r="O407" s="152"/>
      <c r="P407" s="306"/>
    </row>
    <row r="408" spans="1:16" s="128" customFormat="1" ht="15" customHeight="1">
      <c r="A408" s="537" t="s">
        <v>286</v>
      </c>
      <c r="B408" s="538"/>
      <c r="C408" s="95"/>
      <c r="D408" s="146"/>
      <c r="E408" s="158">
        <f t="shared" ref="E408:N408" si="78">SUM(E344:E407)</f>
        <v>0.39999999999999997</v>
      </c>
      <c r="F408" s="265">
        <f t="shared" si="78"/>
        <v>9.3399999999999981</v>
      </c>
      <c r="G408" s="265">
        <f t="shared" si="78"/>
        <v>142.90000000000003</v>
      </c>
      <c r="H408" s="265">
        <f t="shared" si="78"/>
        <v>316.41999999999979</v>
      </c>
      <c r="I408" s="266">
        <f t="shared" si="78"/>
        <v>459.31999999999988</v>
      </c>
      <c r="J408" s="158">
        <f t="shared" si="78"/>
        <v>0.48</v>
      </c>
      <c r="K408" s="265">
        <f t="shared" si="78"/>
        <v>10.610000000000001</v>
      </c>
      <c r="L408" s="265">
        <f t="shared" si="78"/>
        <v>166.71000000000006</v>
      </c>
      <c r="M408" s="265">
        <f t="shared" si="78"/>
        <v>306.2600000000001</v>
      </c>
      <c r="N408" s="266">
        <f t="shared" si="78"/>
        <v>472.97</v>
      </c>
      <c r="O408" s="261">
        <f t="shared" ref="O408" si="79">((N408/I408)-1)*100</f>
        <v>2.9717843769050178</v>
      </c>
      <c r="P408" s="306"/>
    </row>
    <row r="409" spans="1:16" s="98" customFormat="1" ht="15" customHeight="1">
      <c r="A409" s="479"/>
      <c r="B409" s="428"/>
      <c r="C409" s="429"/>
      <c r="D409" s="104"/>
      <c r="E409" s="431"/>
      <c r="F409" s="431"/>
      <c r="G409" s="431"/>
      <c r="H409" s="431"/>
      <c r="I409" s="431"/>
      <c r="J409" s="431"/>
      <c r="K409" s="431"/>
      <c r="L409" s="431"/>
      <c r="M409" s="431"/>
      <c r="N409" s="431"/>
      <c r="O409" s="478"/>
      <c r="P409" s="306"/>
    </row>
    <row r="410" spans="1:16" s="144" customFormat="1" ht="15" customHeight="1">
      <c r="A410" s="471"/>
      <c r="B410" s="472"/>
      <c r="C410" s="473"/>
      <c r="D410" s="474"/>
      <c r="E410" s="680" t="s">
        <v>635</v>
      </c>
      <c r="F410" s="681"/>
      <c r="G410" s="681"/>
      <c r="H410" s="681"/>
      <c r="I410" s="682"/>
      <c r="J410" s="680" t="s">
        <v>868</v>
      </c>
      <c r="K410" s="681"/>
      <c r="L410" s="681"/>
      <c r="M410" s="681"/>
      <c r="N410" s="682"/>
      <c r="O410" s="475"/>
      <c r="P410" s="306"/>
    </row>
    <row r="411" spans="1:16" s="144" customFormat="1" ht="27">
      <c r="A411" s="471" t="s">
        <v>254</v>
      </c>
      <c r="B411" s="472" t="s">
        <v>59</v>
      </c>
      <c r="C411" s="473" t="s">
        <v>255</v>
      </c>
      <c r="D411" s="474" t="s">
        <v>256</v>
      </c>
      <c r="E411" s="8" t="s">
        <v>60</v>
      </c>
      <c r="F411" s="222" t="s">
        <v>431</v>
      </c>
      <c r="G411" s="218" t="s">
        <v>333</v>
      </c>
      <c r="H411" s="9" t="s">
        <v>331</v>
      </c>
      <c r="I411" s="450" t="s">
        <v>332</v>
      </c>
      <c r="J411" s="8" t="s">
        <v>60</v>
      </c>
      <c r="K411" s="222" t="s">
        <v>431</v>
      </c>
      <c r="L411" s="218" t="s">
        <v>333</v>
      </c>
      <c r="M411" s="9" t="s">
        <v>331</v>
      </c>
      <c r="N411" s="450" t="s">
        <v>332</v>
      </c>
      <c r="O411" s="145" t="s">
        <v>1684</v>
      </c>
      <c r="P411" s="306"/>
    </row>
    <row r="412" spans="1:16" s="144" customFormat="1" ht="15" customHeight="1">
      <c r="A412" s="356" t="s">
        <v>264</v>
      </c>
      <c r="B412" s="162" t="s">
        <v>81</v>
      </c>
      <c r="C412" s="95" t="s">
        <v>62</v>
      </c>
      <c r="D412" s="146"/>
      <c r="E412" s="149" t="s">
        <v>62</v>
      </c>
      <c r="F412" s="150"/>
      <c r="G412" s="150"/>
      <c r="H412" s="150" t="s">
        <v>62</v>
      </c>
      <c r="I412" s="151"/>
      <c r="J412" s="149" t="s">
        <v>62</v>
      </c>
      <c r="K412" s="150" t="s">
        <v>62</v>
      </c>
      <c r="L412" s="150"/>
      <c r="M412" s="150"/>
      <c r="N412" s="151" t="s">
        <v>62</v>
      </c>
      <c r="O412" s="147"/>
      <c r="P412" s="306"/>
    </row>
    <row r="413" spans="1:16" s="306" customFormat="1" ht="15" customHeight="1">
      <c r="A413" s="340" t="s">
        <v>796</v>
      </c>
      <c r="B413" s="360" t="s">
        <v>797</v>
      </c>
      <c r="C413" s="300" t="s">
        <v>10</v>
      </c>
      <c r="D413" s="309" t="s">
        <v>135</v>
      </c>
      <c r="E413" s="302">
        <f>VLOOKUP($A413,Sheet1!$A$10:$P$487,3,FALSE)</f>
        <v>0</v>
      </c>
      <c r="F413" s="303">
        <f>VLOOKUP($A413,Sheet1!$A$10:$P$487,4,FALSE)</f>
        <v>0</v>
      </c>
      <c r="G413" s="303">
        <f>VLOOKUP($A413,Sheet1!$A$10:$P$487,5,FALSE)</f>
        <v>0.36</v>
      </c>
      <c r="H413" s="303">
        <f>VLOOKUP($A413,Sheet1!$A$10:$P$487,8,FALSE)</f>
        <v>0.31</v>
      </c>
      <c r="I413" s="304">
        <f t="shared" ref="I413:I473" si="80">G413+H413</f>
        <v>0.66999999999999993</v>
      </c>
      <c r="J413" s="302">
        <f>VLOOKUP($A413,Sheet1!$A$10:$P$487,10,FALSE)</f>
        <v>0</v>
      </c>
      <c r="K413" s="303">
        <f>VLOOKUP($A413,Sheet1!$A$10:$P$487,11,FALSE)</f>
        <v>0.42</v>
      </c>
      <c r="L413" s="303">
        <f>VLOOKUP($A413,Sheet1!$A$10:$P$487,12,FALSE)</f>
        <v>0</v>
      </c>
      <c r="M413" s="303">
        <f>VLOOKUP($A413,Sheet1!$A$10:$P$487,15,FALSE)</f>
        <v>0.41</v>
      </c>
      <c r="N413" s="304">
        <f t="shared" ref="N413:N473" si="81">L413+M413</f>
        <v>0.41</v>
      </c>
      <c r="O413" s="305">
        <f t="shared" ref="O413:O444" si="82">((N413/I413)-1)*100</f>
        <v>-38.805970149253731</v>
      </c>
    </row>
    <row r="414" spans="1:16" s="306" customFormat="1" ht="15" customHeight="1">
      <c r="A414" s="340" t="s">
        <v>338</v>
      </c>
      <c r="B414" s="347" t="s">
        <v>339</v>
      </c>
      <c r="C414" s="300" t="s">
        <v>10</v>
      </c>
      <c r="D414" s="301" t="s">
        <v>135</v>
      </c>
      <c r="E414" s="302">
        <f>VLOOKUP($A414,Sheet1!$A$10:$P$487,3,FALSE)</f>
        <v>0</v>
      </c>
      <c r="F414" s="303">
        <f>VLOOKUP($A414,Sheet1!$A$10:$P$487,4,FALSE)</f>
        <v>0.8</v>
      </c>
      <c r="G414" s="303">
        <f>VLOOKUP($A414,Sheet1!$A$10:$P$487,5,FALSE)</f>
        <v>8.56</v>
      </c>
      <c r="H414" s="303">
        <f>VLOOKUP($A414,Sheet1!$A$10:$P$487,8,FALSE)</f>
        <v>11.62</v>
      </c>
      <c r="I414" s="304">
        <f t="shared" si="80"/>
        <v>20.18</v>
      </c>
      <c r="J414" s="302">
        <f>VLOOKUP($A414,Sheet1!$A$10:$P$487,10,FALSE)</f>
        <v>0</v>
      </c>
      <c r="K414" s="303">
        <f>VLOOKUP($A414,Sheet1!$A$10:$P$487,11,FALSE)</f>
        <v>1.42</v>
      </c>
      <c r="L414" s="303">
        <f>VLOOKUP($A414,Sheet1!$A$10:$P$487,12,FALSE)</f>
        <v>7.58</v>
      </c>
      <c r="M414" s="303">
        <f>VLOOKUP($A414,Sheet1!$A$10:$P$487,15,FALSE)</f>
        <v>11.22</v>
      </c>
      <c r="N414" s="304">
        <f t="shared" si="81"/>
        <v>18.8</v>
      </c>
      <c r="O414" s="305">
        <f t="shared" si="82"/>
        <v>-6.8384539147670953</v>
      </c>
    </row>
    <row r="415" spans="1:16" s="306" customFormat="1" ht="15" customHeight="1">
      <c r="A415" s="340" t="s">
        <v>390</v>
      </c>
      <c r="B415" s="350" t="s">
        <v>476</v>
      </c>
      <c r="C415" s="300" t="s">
        <v>10</v>
      </c>
      <c r="D415" s="301" t="s">
        <v>135</v>
      </c>
      <c r="E415" s="302">
        <f>VLOOKUP($A415,Sheet1!$A$10:$P$487,3,FALSE)</f>
        <v>0</v>
      </c>
      <c r="F415" s="303">
        <f>VLOOKUP($A415,Sheet1!$A$10:$P$487,4,FALSE)</f>
        <v>0</v>
      </c>
      <c r="G415" s="303">
        <f>VLOOKUP($A415,Sheet1!$A$10:$P$487,5,FALSE)</f>
        <v>0.41</v>
      </c>
      <c r="H415" s="303">
        <f>VLOOKUP($A415,Sheet1!$A$10:$P$487,8,FALSE)</f>
        <v>1.9</v>
      </c>
      <c r="I415" s="304">
        <f t="shared" si="80"/>
        <v>2.31</v>
      </c>
      <c r="J415" s="302">
        <f>VLOOKUP($A415,Sheet1!$A$10:$P$487,10,FALSE)</f>
        <v>0</v>
      </c>
      <c r="K415" s="303">
        <f>VLOOKUP($A415,Sheet1!$A$10:$P$487,11,FALSE)</f>
        <v>0</v>
      </c>
      <c r="L415" s="303">
        <f>VLOOKUP($A415,Sheet1!$A$10:$P$487,12,FALSE)</f>
        <v>0.39</v>
      </c>
      <c r="M415" s="303">
        <f>VLOOKUP($A415,Sheet1!$A$10:$P$487,15,FALSE)</f>
        <v>0.92</v>
      </c>
      <c r="N415" s="304">
        <f t="shared" si="81"/>
        <v>1.31</v>
      </c>
      <c r="O415" s="305">
        <f t="shared" si="82"/>
        <v>-43.290043290043286</v>
      </c>
    </row>
    <row r="416" spans="1:16" s="306" customFormat="1" ht="15" customHeight="1">
      <c r="A416" s="340" t="s">
        <v>391</v>
      </c>
      <c r="B416" s="350" t="s">
        <v>477</v>
      </c>
      <c r="C416" s="300" t="s">
        <v>10</v>
      </c>
      <c r="D416" s="301" t="s">
        <v>135</v>
      </c>
      <c r="E416" s="302">
        <f>VLOOKUP($A416,Sheet1!$A$10:$P$487,3,FALSE)</f>
        <v>0</v>
      </c>
      <c r="F416" s="303">
        <f>VLOOKUP($A416,Sheet1!$A$10:$P$487,4,FALSE)</f>
        <v>0.08</v>
      </c>
      <c r="G416" s="303">
        <f>VLOOKUP($A416,Sheet1!$A$10:$P$487,5,FALSE)</f>
        <v>0.39</v>
      </c>
      <c r="H416" s="303">
        <f>VLOOKUP($A416,Sheet1!$A$10:$P$487,8,FALSE)</f>
        <v>2.2400000000000002</v>
      </c>
      <c r="I416" s="304">
        <f t="shared" si="80"/>
        <v>2.6300000000000003</v>
      </c>
      <c r="J416" s="302">
        <f>VLOOKUP($A416,Sheet1!$A$10:$P$487,10,FALSE)</f>
        <v>0</v>
      </c>
      <c r="K416" s="303">
        <f>VLOOKUP($A416,Sheet1!$A$10:$P$487,11,FALSE)</f>
        <v>0</v>
      </c>
      <c r="L416" s="303">
        <f>VLOOKUP($A416,Sheet1!$A$10:$P$487,12,FALSE)</f>
        <v>0.08</v>
      </c>
      <c r="M416" s="303">
        <f>VLOOKUP($A416,Sheet1!$A$10:$P$487,15,FALSE)</f>
        <v>2.02</v>
      </c>
      <c r="N416" s="304">
        <f t="shared" si="81"/>
        <v>2.1</v>
      </c>
      <c r="O416" s="305">
        <f t="shared" si="82"/>
        <v>-20.152091254752857</v>
      </c>
    </row>
    <row r="417" spans="1:16" s="306" customFormat="1" ht="15" customHeight="1">
      <c r="A417" s="340" t="s">
        <v>478</v>
      </c>
      <c r="B417" s="350" t="s">
        <v>479</v>
      </c>
      <c r="C417" s="300" t="s">
        <v>10</v>
      </c>
      <c r="D417" s="301" t="s">
        <v>135</v>
      </c>
      <c r="E417" s="302">
        <f>VLOOKUP($A417,Sheet1!$A$10:$P$487,3,FALSE)</f>
        <v>0</v>
      </c>
      <c r="F417" s="303">
        <f>VLOOKUP($A417,Sheet1!$A$10:$P$487,4,FALSE)</f>
        <v>0</v>
      </c>
      <c r="G417" s="303">
        <f>VLOOKUP($A417,Sheet1!$A$10:$P$487,5,FALSE)</f>
        <v>0.63</v>
      </c>
      <c r="H417" s="303">
        <f>VLOOKUP($A417,Sheet1!$A$10:$P$487,8,FALSE)</f>
        <v>1.2</v>
      </c>
      <c r="I417" s="304">
        <f t="shared" si="80"/>
        <v>1.83</v>
      </c>
      <c r="J417" s="302">
        <f>VLOOKUP($A417,Sheet1!$A$10:$P$487,10,FALSE)</f>
        <v>0</v>
      </c>
      <c r="K417" s="303">
        <f>VLOOKUP($A417,Sheet1!$A$10:$P$487,11,FALSE)</f>
        <v>0</v>
      </c>
      <c r="L417" s="303">
        <f>VLOOKUP($A417,Sheet1!$A$10:$P$487,12,FALSE)</f>
        <v>0</v>
      </c>
      <c r="M417" s="303">
        <f>VLOOKUP($A417,Sheet1!$A$10:$P$487,15,FALSE)</f>
        <v>0.82</v>
      </c>
      <c r="N417" s="304">
        <f t="shared" si="81"/>
        <v>0.82</v>
      </c>
      <c r="O417" s="305">
        <f t="shared" si="82"/>
        <v>-55.191256830601098</v>
      </c>
    </row>
    <row r="418" spans="1:16" s="306" customFormat="1" ht="15" customHeight="1">
      <c r="A418" s="340" t="s">
        <v>480</v>
      </c>
      <c r="B418" s="350" t="s">
        <v>481</v>
      </c>
      <c r="C418" s="300" t="s">
        <v>10</v>
      </c>
      <c r="D418" s="301" t="s">
        <v>135</v>
      </c>
      <c r="E418" s="302">
        <f>VLOOKUP($A418,Sheet1!$A$10:$P$487,3,FALSE)</f>
        <v>0</v>
      </c>
      <c r="F418" s="303">
        <f>VLOOKUP($A418,Sheet1!$A$10:$P$487,4,FALSE)</f>
        <v>0.56999999999999995</v>
      </c>
      <c r="G418" s="303">
        <f>VLOOKUP($A418,Sheet1!$A$10:$P$487,5,FALSE)</f>
        <v>0</v>
      </c>
      <c r="H418" s="303">
        <f>VLOOKUP($A418,Sheet1!$A$10:$P$487,8,FALSE)</f>
        <v>1.55</v>
      </c>
      <c r="I418" s="304">
        <f t="shared" si="80"/>
        <v>1.55</v>
      </c>
      <c r="J418" s="302">
        <f>VLOOKUP($A418,Sheet1!$A$10:$P$487,10,FALSE)</f>
        <v>0</v>
      </c>
      <c r="K418" s="303">
        <f>VLOOKUP($A418,Sheet1!$A$10:$P$487,11,FALSE)</f>
        <v>0.26</v>
      </c>
      <c r="L418" s="303">
        <f>VLOOKUP($A418,Sheet1!$A$10:$P$487,12,FALSE)</f>
        <v>0.9</v>
      </c>
      <c r="M418" s="303">
        <f>VLOOKUP($A418,Sheet1!$A$10:$P$487,15,FALSE)</f>
        <v>1.19</v>
      </c>
      <c r="N418" s="304">
        <f t="shared" si="81"/>
        <v>2.09</v>
      </c>
      <c r="O418" s="305">
        <f t="shared" si="82"/>
        <v>34.838709677419331</v>
      </c>
    </row>
    <row r="419" spans="1:16" s="306" customFormat="1" ht="15" customHeight="1">
      <c r="A419" s="340" t="s">
        <v>21</v>
      </c>
      <c r="B419" s="350" t="s">
        <v>216</v>
      </c>
      <c r="C419" s="300" t="s">
        <v>10</v>
      </c>
      <c r="D419" s="301" t="s">
        <v>135</v>
      </c>
      <c r="E419" s="302">
        <f>VLOOKUP($A419,Sheet1!$A$10:$P$487,3,FALSE)</f>
        <v>0.01</v>
      </c>
      <c r="F419" s="303">
        <f>VLOOKUP($A419,Sheet1!$A$10:$P$487,4,FALSE)</f>
        <v>0</v>
      </c>
      <c r="G419" s="303">
        <f>VLOOKUP($A419,Sheet1!$A$10:$P$487,5,FALSE)</f>
        <v>5.61</v>
      </c>
      <c r="H419" s="303">
        <f>VLOOKUP($A419,Sheet1!$A$10:$P$487,8,FALSE)</f>
        <v>7.23</v>
      </c>
      <c r="I419" s="304">
        <f t="shared" si="80"/>
        <v>12.84</v>
      </c>
      <c r="J419" s="302">
        <f>VLOOKUP($A419,Sheet1!$A$10:$P$487,10,FALSE)</f>
        <v>0</v>
      </c>
      <c r="K419" s="303">
        <f>VLOOKUP($A419,Sheet1!$A$10:$P$487,11,FALSE)</f>
        <v>0</v>
      </c>
      <c r="L419" s="303">
        <f>VLOOKUP($A419,Sheet1!$A$10:$P$487,12,FALSE)</f>
        <v>4.74</v>
      </c>
      <c r="M419" s="303">
        <f>VLOOKUP($A419,Sheet1!$A$10:$P$487,15,FALSE)</f>
        <v>7.63</v>
      </c>
      <c r="N419" s="304">
        <f t="shared" si="81"/>
        <v>12.370000000000001</v>
      </c>
      <c r="O419" s="305">
        <f t="shared" si="82"/>
        <v>-3.6604361370716432</v>
      </c>
    </row>
    <row r="420" spans="1:16" s="306" customFormat="1" ht="15" customHeight="1">
      <c r="A420" s="340" t="s">
        <v>24</v>
      </c>
      <c r="B420" s="350" t="s">
        <v>1671</v>
      </c>
      <c r="C420" s="300" t="s">
        <v>10</v>
      </c>
      <c r="D420" s="301" t="s">
        <v>135</v>
      </c>
      <c r="E420" s="302">
        <f>VLOOKUP($A420,Sheet1!$A$10:$P$487,3,FALSE)</f>
        <v>0.01</v>
      </c>
      <c r="F420" s="303">
        <f>VLOOKUP($A420,Sheet1!$A$10:$P$487,4,FALSE)</f>
        <v>0.06</v>
      </c>
      <c r="G420" s="303">
        <f>VLOOKUP($A420,Sheet1!$A$10:$P$487,5,FALSE)</f>
        <v>3.11</v>
      </c>
      <c r="H420" s="303">
        <f>VLOOKUP($A420,Sheet1!$A$10:$P$487,8,FALSE)</f>
        <v>5.72</v>
      </c>
      <c r="I420" s="304">
        <f t="shared" si="80"/>
        <v>8.83</v>
      </c>
      <c r="J420" s="302">
        <f>VLOOKUP($A420,Sheet1!$A$10:$P$487,10,FALSE)</f>
        <v>0.01</v>
      </c>
      <c r="K420" s="303">
        <f>VLOOKUP($A420,Sheet1!$A$10:$P$487,11,FALSE)</f>
        <v>0</v>
      </c>
      <c r="L420" s="303">
        <f>VLOOKUP($A420,Sheet1!$A$10:$P$487,12,FALSE)</f>
        <v>2.8</v>
      </c>
      <c r="M420" s="303">
        <f>VLOOKUP($A420,Sheet1!$A$10:$P$487,15,FALSE)</f>
        <v>6.23</v>
      </c>
      <c r="N420" s="304">
        <f t="shared" si="81"/>
        <v>9.0300000000000011</v>
      </c>
      <c r="O420" s="305">
        <f t="shared" si="82"/>
        <v>2.2650056625141746</v>
      </c>
    </row>
    <row r="421" spans="1:16" s="306" customFormat="1" ht="15" customHeight="1">
      <c r="A421" s="340" t="s">
        <v>28</v>
      </c>
      <c r="B421" s="350" t="s">
        <v>215</v>
      </c>
      <c r="C421" s="300" t="s">
        <v>10</v>
      </c>
      <c r="D421" s="301" t="s">
        <v>135</v>
      </c>
      <c r="E421" s="302">
        <f>VLOOKUP($A421,Sheet1!$A$10:$P$487,3,FALSE)</f>
        <v>0</v>
      </c>
      <c r="F421" s="303">
        <f>VLOOKUP($A421,Sheet1!$A$10:$P$487,4,FALSE)</f>
        <v>0</v>
      </c>
      <c r="G421" s="303">
        <f>VLOOKUP($A421,Sheet1!$A$10:$P$487,5,FALSE)</f>
        <v>0</v>
      </c>
      <c r="H421" s="303">
        <f>VLOOKUP($A421,Sheet1!$A$10:$P$487,8,FALSE)</f>
        <v>2.96</v>
      </c>
      <c r="I421" s="304">
        <f t="shared" si="80"/>
        <v>2.96</v>
      </c>
      <c r="J421" s="302">
        <f>VLOOKUP($A421,Sheet1!$A$10:$P$487,10,FALSE)</f>
        <v>0</v>
      </c>
      <c r="K421" s="303">
        <f>VLOOKUP($A421,Sheet1!$A$10:$P$487,11,FALSE)</f>
        <v>0</v>
      </c>
      <c r="L421" s="303">
        <f>VLOOKUP($A421,Sheet1!$A$10:$P$487,12,FALSE)</f>
        <v>0</v>
      </c>
      <c r="M421" s="303">
        <f>VLOOKUP($A421,Sheet1!$A$10:$P$487,15,FALSE)</f>
        <v>0.57999999999999996</v>
      </c>
      <c r="N421" s="304">
        <f t="shared" si="81"/>
        <v>0.57999999999999996</v>
      </c>
      <c r="O421" s="305">
        <f t="shared" si="82"/>
        <v>-80.405405405405403</v>
      </c>
    </row>
    <row r="422" spans="1:16" s="306" customFormat="1" ht="15" customHeight="1">
      <c r="A422" s="340" t="s">
        <v>798</v>
      </c>
      <c r="B422" s="350" t="s">
        <v>799</v>
      </c>
      <c r="C422" s="300" t="s">
        <v>10</v>
      </c>
      <c r="D422" s="301" t="s">
        <v>135</v>
      </c>
      <c r="E422" s="302">
        <f>VLOOKUP($A422,Sheet1!$A$10:$P$487,3,FALSE)</f>
        <v>0</v>
      </c>
      <c r="F422" s="303">
        <f>VLOOKUP($A422,Sheet1!$A$10:$P$487,4,FALSE)</f>
        <v>0</v>
      </c>
      <c r="G422" s="303">
        <f>VLOOKUP($A422,Sheet1!$A$10:$P$487,5,FALSE)</f>
        <v>0.41</v>
      </c>
      <c r="H422" s="303">
        <f>VLOOKUP($A422,Sheet1!$A$10:$P$487,8,FALSE)</f>
        <v>0.44</v>
      </c>
      <c r="I422" s="304">
        <f t="shared" si="80"/>
        <v>0.85</v>
      </c>
      <c r="J422" s="302">
        <f>VLOOKUP($A422,Sheet1!$A$10:$P$487,10,FALSE)</f>
        <v>0</v>
      </c>
      <c r="K422" s="303">
        <f>VLOOKUP($A422,Sheet1!$A$10:$P$487,11,FALSE)</f>
        <v>0</v>
      </c>
      <c r="L422" s="303">
        <f>VLOOKUP($A422,Sheet1!$A$10:$P$487,12,FALSE)</f>
        <v>0.56000000000000005</v>
      </c>
      <c r="M422" s="303">
        <f>VLOOKUP($A422,Sheet1!$A$10:$P$487,15,FALSE)</f>
        <v>0.71</v>
      </c>
      <c r="N422" s="304">
        <f t="shared" si="81"/>
        <v>1.27</v>
      </c>
      <c r="O422" s="305">
        <f t="shared" si="82"/>
        <v>49.411764705882355</v>
      </c>
    </row>
    <row r="423" spans="1:16" s="306" customFormat="1" ht="15" customHeight="1">
      <c r="A423" s="340" t="s">
        <v>800</v>
      </c>
      <c r="B423" s="350" t="s">
        <v>801</v>
      </c>
      <c r="C423" s="300" t="s">
        <v>10</v>
      </c>
      <c r="D423" s="301" t="s">
        <v>135</v>
      </c>
      <c r="E423" s="302">
        <f>VLOOKUP($A423,Sheet1!$A$10:$P$487,3,FALSE)</f>
        <v>0</v>
      </c>
      <c r="F423" s="303">
        <f>VLOOKUP($A423,Sheet1!$A$10:$P$487,4,FALSE)</f>
        <v>0</v>
      </c>
      <c r="G423" s="303">
        <f>VLOOKUP($A423,Sheet1!$A$10:$P$487,5,FALSE)</f>
        <v>0.18</v>
      </c>
      <c r="H423" s="303">
        <f>VLOOKUP($A423,Sheet1!$A$10:$P$487,8,FALSE)</f>
        <v>0.32</v>
      </c>
      <c r="I423" s="304">
        <f t="shared" si="80"/>
        <v>0.5</v>
      </c>
      <c r="J423" s="302">
        <f>VLOOKUP($A423,Sheet1!$A$10:$P$487,10,FALSE)</f>
        <v>0</v>
      </c>
      <c r="K423" s="303">
        <f>VLOOKUP($A423,Sheet1!$A$10:$P$487,11,FALSE)</f>
        <v>0.27</v>
      </c>
      <c r="L423" s="303">
        <f>VLOOKUP($A423,Sheet1!$A$10:$P$487,12,FALSE)</f>
        <v>0</v>
      </c>
      <c r="M423" s="303">
        <f>VLOOKUP($A423,Sheet1!$A$10:$P$487,15,FALSE)</f>
        <v>0.59</v>
      </c>
      <c r="N423" s="304">
        <f t="shared" si="81"/>
        <v>0.59</v>
      </c>
      <c r="O423" s="305">
        <f t="shared" si="82"/>
        <v>17.999999999999993</v>
      </c>
    </row>
    <row r="424" spans="1:16" s="98" customFormat="1" ht="15" customHeight="1">
      <c r="A424" s="340" t="s">
        <v>1442</v>
      </c>
      <c r="B424" s="347" t="s">
        <v>1443</v>
      </c>
      <c r="C424" s="300" t="s">
        <v>1437</v>
      </c>
      <c r="D424" s="301" t="s">
        <v>1690</v>
      </c>
      <c r="E424" s="302">
        <f>VLOOKUP($A424,Sheet1!$A$10:$P$487,3,FALSE)</f>
        <v>0</v>
      </c>
      <c r="F424" s="303">
        <f>VLOOKUP($A424,Sheet1!$A$10:$P$487,4,FALSE)</f>
        <v>0</v>
      </c>
      <c r="G424" s="303">
        <f>VLOOKUP($A424,Sheet1!$A$10:$P$487,5,FALSE)</f>
        <v>0</v>
      </c>
      <c r="H424" s="303">
        <f>VLOOKUP($A424,Sheet1!$A$10:$P$487,8,FALSE)</f>
        <v>0</v>
      </c>
      <c r="I424" s="304">
        <f t="shared" si="80"/>
        <v>0</v>
      </c>
      <c r="J424" s="302">
        <f>VLOOKUP($A424,Sheet1!$A$10:$P$487,10,FALSE)</f>
        <v>0</v>
      </c>
      <c r="K424" s="303">
        <f>VLOOKUP($A424,Sheet1!$A$10:$P$487,11,FALSE)</f>
        <v>0.05</v>
      </c>
      <c r="L424" s="303">
        <f>VLOOKUP($A424,Sheet1!$A$10:$P$487,12,FALSE)</f>
        <v>0</v>
      </c>
      <c r="M424" s="303">
        <f>VLOOKUP($A424,Sheet1!$A$10:$P$487,15,FALSE)</f>
        <v>0.06</v>
      </c>
      <c r="N424" s="304">
        <f t="shared" si="81"/>
        <v>0.06</v>
      </c>
      <c r="O424" s="305" t="e">
        <f t="shared" si="82"/>
        <v>#DIV/0!</v>
      </c>
      <c r="P424" s="306"/>
    </row>
    <row r="425" spans="1:16" s="306" customFormat="1" ht="15" customHeight="1">
      <c r="A425" s="340" t="s">
        <v>340</v>
      </c>
      <c r="B425" s="350" t="s">
        <v>341</v>
      </c>
      <c r="C425" s="300" t="s">
        <v>10</v>
      </c>
      <c r="D425" s="301" t="s">
        <v>135</v>
      </c>
      <c r="E425" s="302">
        <f>VLOOKUP($A425,Sheet1!$A$10:$P$487,3,FALSE)</f>
        <v>0</v>
      </c>
      <c r="F425" s="303">
        <f>VLOOKUP($A425,Sheet1!$A$10:$P$487,4,FALSE)</f>
        <v>0</v>
      </c>
      <c r="G425" s="303">
        <f>VLOOKUP($A425,Sheet1!$A$10:$P$487,5,FALSE)</f>
        <v>1.59</v>
      </c>
      <c r="H425" s="303">
        <f>VLOOKUP($A425,Sheet1!$A$10:$P$487,8,FALSE)</f>
        <v>7.61</v>
      </c>
      <c r="I425" s="304">
        <f t="shared" si="80"/>
        <v>9.2000000000000011</v>
      </c>
      <c r="J425" s="302">
        <f>VLOOKUP($A425,Sheet1!$A$10:$P$487,10,FALSE)</f>
        <v>0</v>
      </c>
      <c r="K425" s="303">
        <f>VLOOKUP($A425,Sheet1!$A$10:$P$487,11,FALSE)</f>
        <v>0</v>
      </c>
      <c r="L425" s="303">
        <f>VLOOKUP($A425,Sheet1!$A$10:$P$487,12,FALSE)</f>
        <v>1.65</v>
      </c>
      <c r="M425" s="303">
        <f>VLOOKUP($A425,Sheet1!$A$10:$P$487,15,FALSE)</f>
        <v>8.1300000000000008</v>
      </c>
      <c r="N425" s="304">
        <f t="shared" si="81"/>
        <v>9.7800000000000011</v>
      </c>
      <c r="O425" s="305">
        <f t="shared" si="82"/>
        <v>6.3043478260869534</v>
      </c>
    </row>
    <row r="426" spans="1:16" s="306" customFormat="1" ht="15" customHeight="1">
      <c r="A426" s="340" t="s">
        <v>534</v>
      </c>
      <c r="B426" s="350" t="s">
        <v>571</v>
      </c>
      <c r="C426" s="300" t="s">
        <v>10</v>
      </c>
      <c r="D426" s="301" t="s">
        <v>135</v>
      </c>
      <c r="E426" s="302">
        <f>VLOOKUP($A426,Sheet1!$A$10:$P$487,3,FALSE)</f>
        <v>0</v>
      </c>
      <c r="F426" s="303">
        <f>VLOOKUP($A426,Sheet1!$A$10:$P$487,4,FALSE)</f>
        <v>0.55000000000000004</v>
      </c>
      <c r="G426" s="303">
        <f>VLOOKUP($A426,Sheet1!$A$10:$P$487,5,FALSE)</f>
        <v>2.4900000000000002</v>
      </c>
      <c r="H426" s="303">
        <f>VLOOKUP($A426,Sheet1!$A$10:$P$487,8,FALSE)</f>
        <v>3.96</v>
      </c>
      <c r="I426" s="304">
        <f t="shared" si="80"/>
        <v>6.45</v>
      </c>
      <c r="J426" s="302">
        <f>VLOOKUP($A426,Sheet1!$A$10:$P$487,10,FALSE)</f>
        <v>0</v>
      </c>
      <c r="K426" s="303">
        <f>VLOOKUP($A426,Sheet1!$A$10:$P$487,11,FALSE)</f>
        <v>0</v>
      </c>
      <c r="L426" s="303">
        <f>VLOOKUP($A426,Sheet1!$A$10:$P$487,12,FALSE)</f>
        <v>2.31</v>
      </c>
      <c r="M426" s="303">
        <f>VLOOKUP($A426,Sheet1!$A$10:$P$487,15,FALSE)</f>
        <v>6.02</v>
      </c>
      <c r="N426" s="304">
        <f t="shared" si="81"/>
        <v>8.33</v>
      </c>
      <c r="O426" s="305">
        <f t="shared" si="82"/>
        <v>29.147286821705421</v>
      </c>
    </row>
    <row r="427" spans="1:16" s="306" customFormat="1" ht="15" customHeight="1">
      <c r="A427" s="340" t="s">
        <v>32</v>
      </c>
      <c r="B427" s="350" t="s">
        <v>214</v>
      </c>
      <c r="C427" s="300" t="s">
        <v>10</v>
      </c>
      <c r="D427" s="301" t="s">
        <v>135</v>
      </c>
      <c r="E427" s="302">
        <f>VLOOKUP($A427,Sheet1!$A$10:$P$487,3,FALSE)</f>
        <v>0.02</v>
      </c>
      <c r="F427" s="303">
        <f>VLOOKUP($A427,Sheet1!$A$10:$P$487,4,FALSE)</f>
        <v>0.21</v>
      </c>
      <c r="G427" s="303">
        <f>VLOOKUP($A427,Sheet1!$A$10:$P$487,5,FALSE)</f>
        <v>22.04</v>
      </c>
      <c r="H427" s="303">
        <f>VLOOKUP($A427,Sheet1!$A$10:$P$487,8,FALSE)</f>
        <v>9.61</v>
      </c>
      <c r="I427" s="304">
        <f t="shared" si="80"/>
        <v>31.65</v>
      </c>
      <c r="J427" s="302">
        <f>VLOOKUP($A427,Sheet1!$A$10:$P$487,10,FALSE)</f>
        <v>0</v>
      </c>
      <c r="K427" s="303">
        <f>VLOOKUP($A427,Sheet1!$A$10:$P$487,11,FALSE)</f>
        <v>0.25</v>
      </c>
      <c r="L427" s="303">
        <f>VLOOKUP($A427,Sheet1!$A$10:$P$487,12,FALSE)</f>
        <v>13.72</v>
      </c>
      <c r="M427" s="303">
        <f>VLOOKUP($A427,Sheet1!$A$10:$P$487,15,FALSE)</f>
        <v>11.32</v>
      </c>
      <c r="N427" s="304">
        <f t="shared" si="81"/>
        <v>25.04</v>
      </c>
      <c r="O427" s="305">
        <f t="shared" si="82"/>
        <v>-20.884676145339654</v>
      </c>
    </row>
    <row r="428" spans="1:16" s="306" customFormat="1" ht="15" customHeight="1">
      <c r="A428" s="340" t="s">
        <v>802</v>
      </c>
      <c r="B428" s="350" t="s">
        <v>803</v>
      </c>
      <c r="C428" s="300" t="s">
        <v>10</v>
      </c>
      <c r="D428" s="301" t="s">
        <v>135</v>
      </c>
      <c r="E428" s="302">
        <f>VLOOKUP($A428,Sheet1!$A$10:$P$487,3,FALSE)</f>
        <v>0</v>
      </c>
      <c r="F428" s="303">
        <f>VLOOKUP($A428,Sheet1!$A$10:$P$487,4,FALSE)</f>
        <v>0</v>
      </c>
      <c r="G428" s="303">
        <f>VLOOKUP($A428,Sheet1!$A$10:$P$487,5,FALSE)</f>
        <v>0</v>
      </c>
      <c r="H428" s="303">
        <f>VLOOKUP($A428,Sheet1!$A$10:$P$487,8,FALSE)</f>
        <v>0.2</v>
      </c>
      <c r="I428" s="304">
        <f t="shared" si="80"/>
        <v>0.2</v>
      </c>
      <c r="J428" s="302">
        <f>VLOOKUP($A428,Sheet1!$A$10:$P$487,10,FALSE)</f>
        <v>0</v>
      </c>
      <c r="K428" s="303">
        <f>VLOOKUP($A428,Sheet1!$A$10:$P$487,11,FALSE)</f>
        <v>0</v>
      </c>
      <c r="L428" s="303">
        <f>VLOOKUP($A428,Sheet1!$A$10:$P$487,12,FALSE)</f>
        <v>0</v>
      </c>
      <c r="M428" s="303">
        <f>VLOOKUP($A428,Sheet1!$A$10:$P$487,15,FALSE)</f>
        <v>0.3</v>
      </c>
      <c r="N428" s="304">
        <f t="shared" si="81"/>
        <v>0.3</v>
      </c>
      <c r="O428" s="305">
        <f t="shared" si="82"/>
        <v>49.999999999999979</v>
      </c>
    </row>
    <row r="429" spans="1:16" s="306" customFormat="1" ht="15" customHeight="1">
      <c r="A429" s="340" t="s">
        <v>535</v>
      </c>
      <c r="B429" s="350" t="s">
        <v>623</v>
      </c>
      <c r="C429" s="300" t="s">
        <v>10</v>
      </c>
      <c r="D429" s="301" t="s">
        <v>135</v>
      </c>
      <c r="E429" s="302">
        <f>VLOOKUP($A429,Sheet1!$A$10:$P$487,3,FALSE)</f>
        <v>0</v>
      </c>
      <c r="F429" s="303">
        <f>VLOOKUP($A429,Sheet1!$A$10:$P$487,4,FALSE)</f>
        <v>0.13</v>
      </c>
      <c r="G429" s="303">
        <f>VLOOKUP($A429,Sheet1!$A$10:$P$487,5,FALSE)</f>
        <v>0.11</v>
      </c>
      <c r="H429" s="303">
        <f>VLOOKUP($A429,Sheet1!$A$10:$P$487,8,FALSE)</f>
        <v>1.92</v>
      </c>
      <c r="I429" s="304">
        <f t="shared" si="80"/>
        <v>2.0299999999999998</v>
      </c>
      <c r="J429" s="302">
        <f>VLOOKUP($A429,Sheet1!$A$10:$P$487,10,FALSE)</f>
        <v>0</v>
      </c>
      <c r="K429" s="303">
        <f>VLOOKUP($A429,Sheet1!$A$10:$P$487,11,FALSE)</f>
        <v>7.0000000000000007E-2</v>
      </c>
      <c r="L429" s="303">
        <f>VLOOKUP($A429,Sheet1!$A$10:$P$487,12,FALSE)</f>
        <v>0.24</v>
      </c>
      <c r="M429" s="303">
        <f>VLOOKUP($A429,Sheet1!$A$10:$P$487,15,FALSE)</f>
        <v>0.77</v>
      </c>
      <c r="N429" s="304">
        <f t="shared" si="81"/>
        <v>1.01</v>
      </c>
      <c r="O429" s="305">
        <f t="shared" si="82"/>
        <v>-50.246305418719203</v>
      </c>
    </row>
    <row r="430" spans="1:16" s="306" customFormat="1" ht="15" customHeight="1">
      <c r="A430" s="340" t="s">
        <v>804</v>
      </c>
      <c r="B430" s="350" t="s">
        <v>805</v>
      </c>
      <c r="C430" s="300" t="s">
        <v>10</v>
      </c>
      <c r="D430" s="301" t="s">
        <v>135</v>
      </c>
      <c r="E430" s="302">
        <f>VLOOKUP($A430,Sheet1!$A$10:$P$487,3,FALSE)</f>
        <v>0</v>
      </c>
      <c r="F430" s="303">
        <f>VLOOKUP($A430,Sheet1!$A$10:$P$487,4,FALSE)</f>
        <v>0</v>
      </c>
      <c r="G430" s="303">
        <f>VLOOKUP($A430,Sheet1!$A$10:$P$487,5,FALSE)</f>
        <v>0.32</v>
      </c>
      <c r="H430" s="303">
        <f>VLOOKUP($A430,Sheet1!$A$10:$P$487,8,FALSE)</f>
        <v>0.2</v>
      </c>
      <c r="I430" s="304">
        <f t="shared" si="80"/>
        <v>0.52</v>
      </c>
      <c r="J430" s="302">
        <f>VLOOKUP($A430,Sheet1!$A$10:$P$487,10,FALSE)</f>
        <v>0</v>
      </c>
      <c r="K430" s="303">
        <f>VLOOKUP($A430,Sheet1!$A$10:$P$487,11,FALSE)</f>
        <v>0</v>
      </c>
      <c r="L430" s="303">
        <f>VLOOKUP($A430,Sheet1!$A$10:$P$487,12,FALSE)</f>
        <v>0</v>
      </c>
      <c r="M430" s="303">
        <f>VLOOKUP($A430,Sheet1!$A$10:$P$487,15,FALSE)</f>
        <v>1.03</v>
      </c>
      <c r="N430" s="304">
        <f t="shared" si="81"/>
        <v>1.03</v>
      </c>
      <c r="O430" s="305">
        <f t="shared" si="82"/>
        <v>98.07692307692308</v>
      </c>
    </row>
    <row r="431" spans="1:16" s="306" customFormat="1" ht="15" customHeight="1">
      <c r="A431" s="340" t="s">
        <v>4</v>
      </c>
      <c r="B431" s="350" t="s">
        <v>213</v>
      </c>
      <c r="C431" s="300" t="s">
        <v>10</v>
      </c>
      <c r="D431" s="301" t="s">
        <v>135</v>
      </c>
      <c r="E431" s="302">
        <f>VLOOKUP($A431,Sheet1!$A$10:$P$487,3,FALSE)</f>
        <v>0</v>
      </c>
      <c r="F431" s="303">
        <f>VLOOKUP($A431,Sheet1!$A$10:$P$487,4,FALSE)</f>
        <v>0.01</v>
      </c>
      <c r="G431" s="303">
        <f>VLOOKUP($A431,Sheet1!$A$10:$P$487,5,FALSE)</f>
        <v>1.35</v>
      </c>
      <c r="H431" s="303">
        <f>VLOOKUP($A431,Sheet1!$A$10:$P$487,8,FALSE)</f>
        <v>3.79</v>
      </c>
      <c r="I431" s="304">
        <f t="shared" si="80"/>
        <v>5.1400000000000006</v>
      </c>
      <c r="J431" s="302">
        <f>VLOOKUP($A431,Sheet1!$A$10:$P$487,10,FALSE)</f>
        <v>0</v>
      </c>
      <c r="K431" s="303">
        <f>VLOOKUP($A431,Sheet1!$A$10:$P$487,11,FALSE)</f>
        <v>0.05</v>
      </c>
      <c r="L431" s="303">
        <f>VLOOKUP($A431,Sheet1!$A$10:$P$487,12,FALSE)</f>
        <v>1.31</v>
      </c>
      <c r="M431" s="303">
        <f>VLOOKUP($A431,Sheet1!$A$10:$P$487,15,FALSE)</f>
        <v>5.95</v>
      </c>
      <c r="N431" s="304">
        <f t="shared" si="81"/>
        <v>7.26</v>
      </c>
      <c r="O431" s="305">
        <f t="shared" si="82"/>
        <v>41.245136186770416</v>
      </c>
    </row>
    <row r="432" spans="1:16" s="306" customFormat="1" ht="15" customHeight="1">
      <c r="A432" s="340" t="s">
        <v>394</v>
      </c>
      <c r="B432" s="350" t="s">
        <v>624</v>
      </c>
      <c r="C432" s="300" t="s">
        <v>10</v>
      </c>
      <c r="D432" s="301" t="s">
        <v>135</v>
      </c>
      <c r="E432" s="302">
        <f>VLOOKUP($A432,Sheet1!$A$10:$P$487,3,FALSE)</f>
        <v>0.01</v>
      </c>
      <c r="F432" s="303">
        <f>VLOOKUP($A432,Sheet1!$A$10:$P$487,4,FALSE)</f>
        <v>0.18</v>
      </c>
      <c r="G432" s="303">
        <f>VLOOKUP($A432,Sheet1!$A$10:$P$487,5,FALSE)</f>
        <v>0.56000000000000005</v>
      </c>
      <c r="H432" s="303">
        <f>VLOOKUP($A432,Sheet1!$A$10:$P$487,8,FALSE)</f>
        <v>0.96</v>
      </c>
      <c r="I432" s="304">
        <f t="shared" si="80"/>
        <v>1.52</v>
      </c>
      <c r="J432" s="302">
        <f>VLOOKUP($A432,Sheet1!$A$10:$P$487,10,FALSE)</f>
        <v>0.01</v>
      </c>
      <c r="K432" s="303">
        <f>VLOOKUP($A432,Sheet1!$A$10:$P$487,11,FALSE)</f>
        <v>0.54</v>
      </c>
      <c r="L432" s="303">
        <f>VLOOKUP($A432,Sheet1!$A$10:$P$487,12,FALSE)</f>
        <v>0.75</v>
      </c>
      <c r="M432" s="303">
        <f>VLOOKUP($A432,Sheet1!$A$10:$P$487,15,FALSE)</f>
        <v>1.27</v>
      </c>
      <c r="N432" s="304">
        <f t="shared" si="81"/>
        <v>2.02</v>
      </c>
      <c r="O432" s="305">
        <f t="shared" si="82"/>
        <v>32.894736842105267</v>
      </c>
    </row>
    <row r="433" spans="1:15" s="306" customFormat="1" ht="15" customHeight="1">
      <c r="A433" s="340" t="s">
        <v>1458</v>
      </c>
      <c r="B433" s="350" t="s">
        <v>1459</v>
      </c>
      <c r="C433" s="300" t="s">
        <v>10</v>
      </c>
      <c r="D433" s="301" t="s">
        <v>135</v>
      </c>
      <c r="E433" s="302">
        <f>VLOOKUP($A433,Sheet1!$A$10:$P$487,3,FALSE)</f>
        <v>0</v>
      </c>
      <c r="F433" s="303">
        <f>VLOOKUP($A433,Sheet1!$A$10:$P$487,4,FALSE)</f>
        <v>0</v>
      </c>
      <c r="G433" s="303">
        <f>VLOOKUP($A433,Sheet1!$A$10:$P$487,5,FALSE)</f>
        <v>0</v>
      </c>
      <c r="H433" s="303">
        <f>VLOOKUP($A433,Sheet1!$A$10:$P$487,8,FALSE)</f>
        <v>0</v>
      </c>
      <c r="I433" s="304">
        <f t="shared" si="80"/>
        <v>0</v>
      </c>
      <c r="J433" s="302">
        <f>VLOOKUP($A433,Sheet1!$A$10:$P$487,10,FALSE)</f>
        <v>0</v>
      </c>
      <c r="K433" s="303">
        <f>VLOOKUP($A433,Sheet1!$A$10:$P$487,11,FALSE)</f>
        <v>0</v>
      </c>
      <c r="L433" s="303">
        <f>VLOOKUP($A433,Sheet1!$A$10:$P$487,12,FALSE)</f>
        <v>0.06</v>
      </c>
      <c r="M433" s="303">
        <f>VLOOKUP($A433,Sheet1!$A$10:$P$487,15,FALSE)</f>
        <v>0.02</v>
      </c>
      <c r="N433" s="304">
        <f t="shared" si="81"/>
        <v>0.08</v>
      </c>
      <c r="O433" s="305" t="e">
        <f t="shared" si="82"/>
        <v>#DIV/0!</v>
      </c>
    </row>
    <row r="434" spans="1:15" s="306" customFormat="1" ht="15" customHeight="1">
      <c r="A434" s="340" t="s">
        <v>482</v>
      </c>
      <c r="B434" s="350" t="s">
        <v>483</v>
      </c>
      <c r="C434" s="300" t="s">
        <v>10</v>
      </c>
      <c r="D434" s="301" t="s">
        <v>135</v>
      </c>
      <c r="E434" s="302">
        <f>VLOOKUP($A434,Sheet1!$A$10:$P$487,3,FALSE)</f>
        <v>0</v>
      </c>
      <c r="F434" s="303">
        <f>VLOOKUP($A434,Sheet1!$A$10:$P$487,4,FALSE)</f>
        <v>0</v>
      </c>
      <c r="G434" s="303">
        <f>VLOOKUP($A434,Sheet1!$A$10:$P$487,5,FALSE)</f>
        <v>0.54</v>
      </c>
      <c r="H434" s="303">
        <f>VLOOKUP($A434,Sheet1!$A$10:$P$487,8,FALSE)</f>
        <v>0.78</v>
      </c>
      <c r="I434" s="304">
        <f t="shared" si="80"/>
        <v>1.32</v>
      </c>
      <c r="J434" s="302">
        <f>VLOOKUP($A434,Sheet1!$A$10:$P$487,10,FALSE)</f>
        <v>0</v>
      </c>
      <c r="K434" s="303">
        <f>VLOOKUP($A434,Sheet1!$A$10:$P$487,11,FALSE)</f>
        <v>0</v>
      </c>
      <c r="L434" s="303">
        <f>VLOOKUP($A434,Sheet1!$A$10:$P$487,12,FALSE)</f>
        <v>0.26</v>
      </c>
      <c r="M434" s="303">
        <f>VLOOKUP($A434,Sheet1!$A$10:$P$487,15,FALSE)</f>
        <v>1.1499999999999999</v>
      </c>
      <c r="N434" s="304">
        <f t="shared" si="81"/>
        <v>1.41</v>
      </c>
      <c r="O434" s="305">
        <f t="shared" si="82"/>
        <v>6.8181818181818121</v>
      </c>
    </row>
    <row r="435" spans="1:15" s="306" customFormat="1" ht="15" customHeight="1">
      <c r="A435" s="340" t="s">
        <v>77</v>
      </c>
      <c r="B435" s="350" t="s">
        <v>212</v>
      </c>
      <c r="C435" s="300" t="s">
        <v>10</v>
      </c>
      <c r="D435" s="301" t="s">
        <v>135</v>
      </c>
      <c r="E435" s="302">
        <f>VLOOKUP($A435,Sheet1!$A$10:$P$487,3,FALSE)</f>
        <v>0.05</v>
      </c>
      <c r="F435" s="303">
        <f>VLOOKUP($A435,Sheet1!$A$10:$P$487,4,FALSE)</f>
        <v>1.56</v>
      </c>
      <c r="G435" s="303">
        <f>VLOOKUP($A435,Sheet1!$A$10:$P$487,5,FALSE)</f>
        <v>10.64</v>
      </c>
      <c r="H435" s="303">
        <f>VLOOKUP($A435,Sheet1!$A$10:$P$487,8,FALSE)</f>
        <v>27.79</v>
      </c>
      <c r="I435" s="304">
        <f t="shared" si="80"/>
        <v>38.43</v>
      </c>
      <c r="J435" s="302">
        <f>VLOOKUP($A435,Sheet1!$A$10:$P$487,10,FALSE)</f>
        <v>0.05</v>
      </c>
      <c r="K435" s="303">
        <f>VLOOKUP($A435,Sheet1!$A$10:$P$487,11,FALSE)</f>
        <v>2.67</v>
      </c>
      <c r="L435" s="303">
        <f>VLOOKUP($A435,Sheet1!$A$10:$P$487,12,FALSE)</f>
        <v>9.11</v>
      </c>
      <c r="M435" s="303">
        <f>VLOOKUP($A435,Sheet1!$A$10:$P$487,15,FALSE)</f>
        <v>23.03</v>
      </c>
      <c r="N435" s="304">
        <f t="shared" si="81"/>
        <v>32.14</v>
      </c>
      <c r="O435" s="305">
        <f t="shared" si="82"/>
        <v>-16.367421285454075</v>
      </c>
    </row>
    <row r="436" spans="1:15" s="306" customFormat="1" ht="15" customHeight="1">
      <c r="A436" s="340" t="s">
        <v>625</v>
      </c>
      <c r="B436" s="350" t="s">
        <v>626</v>
      </c>
      <c r="C436" s="300" t="s">
        <v>10</v>
      </c>
      <c r="D436" s="301" t="s">
        <v>135</v>
      </c>
      <c r="E436" s="302">
        <f>VLOOKUP($A436,Sheet1!$A$10:$P$487,3,FALSE)</f>
        <v>0</v>
      </c>
      <c r="F436" s="303">
        <f>VLOOKUP($A436,Sheet1!$A$10:$P$487,4,FALSE)</f>
        <v>0</v>
      </c>
      <c r="G436" s="303">
        <f>VLOOKUP($A436,Sheet1!$A$10:$P$487,5,FALSE)</f>
        <v>0.52</v>
      </c>
      <c r="H436" s="303">
        <f>VLOOKUP($A436,Sheet1!$A$10:$P$487,8,FALSE)</f>
        <v>0.06</v>
      </c>
      <c r="I436" s="304">
        <f t="shared" si="80"/>
        <v>0.58000000000000007</v>
      </c>
      <c r="J436" s="302">
        <f>VLOOKUP($A436,Sheet1!$A$10:$P$487,10,FALSE)</f>
        <v>0</v>
      </c>
      <c r="K436" s="303">
        <f>VLOOKUP($A436,Sheet1!$A$10:$P$487,11,FALSE)</f>
        <v>0</v>
      </c>
      <c r="L436" s="303">
        <f>VLOOKUP($A436,Sheet1!$A$10:$P$487,12,FALSE)</f>
        <v>0.12</v>
      </c>
      <c r="M436" s="303">
        <f>VLOOKUP($A436,Sheet1!$A$10:$P$487,15,FALSE)</f>
        <v>0.55000000000000004</v>
      </c>
      <c r="N436" s="304">
        <f t="shared" si="81"/>
        <v>0.67</v>
      </c>
      <c r="O436" s="305">
        <f t="shared" si="82"/>
        <v>15.517241379310342</v>
      </c>
    </row>
    <row r="437" spans="1:15" s="306" customFormat="1" ht="15" customHeight="1">
      <c r="A437" s="340" t="s">
        <v>806</v>
      </c>
      <c r="B437" s="350" t="s">
        <v>807</v>
      </c>
      <c r="C437" s="300" t="s">
        <v>10</v>
      </c>
      <c r="D437" s="301" t="s">
        <v>135</v>
      </c>
      <c r="E437" s="302">
        <f>VLOOKUP($A437,Sheet1!$A$10:$P$487,3,FALSE)</f>
        <v>0</v>
      </c>
      <c r="F437" s="303">
        <f>VLOOKUP($A437,Sheet1!$A$10:$P$487,4,FALSE)</f>
        <v>0.13</v>
      </c>
      <c r="G437" s="303">
        <f>VLOOKUP($A437,Sheet1!$A$10:$P$487,5,FALSE)</f>
        <v>0</v>
      </c>
      <c r="H437" s="303">
        <f>VLOOKUP($A437,Sheet1!$A$10:$P$487,8,FALSE)</f>
        <v>0</v>
      </c>
      <c r="I437" s="304">
        <f t="shared" si="80"/>
        <v>0</v>
      </c>
      <c r="J437" s="302">
        <f>VLOOKUP($A437,Sheet1!$A$10:$P$487,10,FALSE)</f>
        <v>0</v>
      </c>
      <c r="K437" s="303">
        <f>VLOOKUP($A437,Sheet1!$A$10:$P$487,11,FALSE)</f>
        <v>0</v>
      </c>
      <c r="L437" s="303">
        <f>VLOOKUP($A437,Sheet1!$A$10:$P$487,12,FALSE)</f>
        <v>0</v>
      </c>
      <c r="M437" s="303">
        <f>VLOOKUP($A437,Sheet1!$A$10:$P$487,15,FALSE)</f>
        <v>0.49</v>
      </c>
      <c r="N437" s="304">
        <f t="shared" si="81"/>
        <v>0.49</v>
      </c>
      <c r="O437" s="305" t="e">
        <f t="shared" si="82"/>
        <v>#DIV/0!</v>
      </c>
    </row>
    <row r="438" spans="1:15" s="306" customFormat="1" ht="15" customHeight="1">
      <c r="A438" s="340" t="s">
        <v>808</v>
      </c>
      <c r="B438" s="350" t="s">
        <v>809</v>
      </c>
      <c r="C438" s="300" t="s">
        <v>10</v>
      </c>
      <c r="D438" s="301" t="s">
        <v>135</v>
      </c>
      <c r="E438" s="302">
        <f>VLOOKUP($A438,Sheet1!$A$10:$P$487,3,FALSE)</f>
        <v>0</v>
      </c>
      <c r="F438" s="303">
        <f>VLOOKUP($A438,Sheet1!$A$10:$P$487,4,FALSE)</f>
        <v>0</v>
      </c>
      <c r="G438" s="303">
        <f>VLOOKUP($A438,Sheet1!$A$10:$P$487,5,FALSE)</f>
        <v>0.53</v>
      </c>
      <c r="H438" s="303">
        <f>VLOOKUP($A438,Sheet1!$A$10:$P$487,8,FALSE)</f>
        <v>0.17</v>
      </c>
      <c r="I438" s="304">
        <f t="shared" si="80"/>
        <v>0.70000000000000007</v>
      </c>
      <c r="J438" s="302">
        <f>VLOOKUP($A438,Sheet1!$A$10:$P$487,10,FALSE)</f>
        <v>0</v>
      </c>
      <c r="K438" s="303">
        <f>VLOOKUP($A438,Sheet1!$A$10:$P$487,11,FALSE)</f>
        <v>0</v>
      </c>
      <c r="L438" s="303">
        <f>VLOOKUP($A438,Sheet1!$A$10:$P$487,12,FALSE)</f>
        <v>0.34</v>
      </c>
      <c r="M438" s="303">
        <f>VLOOKUP($A438,Sheet1!$A$10:$P$487,15,FALSE)</f>
        <v>1.36</v>
      </c>
      <c r="N438" s="304">
        <f t="shared" si="81"/>
        <v>1.7000000000000002</v>
      </c>
      <c r="O438" s="305">
        <f t="shared" si="82"/>
        <v>142.85714285714283</v>
      </c>
    </row>
    <row r="439" spans="1:15" s="306" customFormat="1" ht="15" customHeight="1">
      <c r="A439" s="340" t="s">
        <v>396</v>
      </c>
      <c r="B439" s="350" t="s">
        <v>486</v>
      </c>
      <c r="C439" s="300" t="s">
        <v>10</v>
      </c>
      <c r="D439" s="301" t="s">
        <v>135</v>
      </c>
      <c r="E439" s="302">
        <f>VLOOKUP($A439,Sheet1!$A$10:$P$487,3,FALSE)</f>
        <v>0</v>
      </c>
      <c r="F439" s="303">
        <f>VLOOKUP($A439,Sheet1!$A$10:$P$487,4,FALSE)</f>
        <v>0</v>
      </c>
      <c r="G439" s="303">
        <f>VLOOKUP($A439,Sheet1!$A$10:$P$487,5,FALSE)</f>
        <v>0.45</v>
      </c>
      <c r="H439" s="303">
        <f>VLOOKUP($A439,Sheet1!$A$10:$P$487,8,FALSE)</f>
        <v>1.08</v>
      </c>
      <c r="I439" s="304">
        <f t="shared" si="80"/>
        <v>1.53</v>
      </c>
      <c r="J439" s="302">
        <f>VLOOKUP($A439,Sheet1!$A$10:$P$487,10,FALSE)</f>
        <v>0</v>
      </c>
      <c r="K439" s="303">
        <f>VLOOKUP($A439,Sheet1!$A$10:$P$487,11,FALSE)</f>
        <v>0</v>
      </c>
      <c r="L439" s="303">
        <f>VLOOKUP($A439,Sheet1!$A$10:$P$487,12,FALSE)</f>
        <v>0.98</v>
      </c>
      <c r="M439" s="303">
        <f>VLOOKUP($A439,Sheet1!$A$10:$P$487,15,FALSE)</f>
        <v>1.2</v>
      </c>
      <c r="N439" s="304">
        <f t="shared" si="81"/>
        <v>2.1799999999999997</v>
      </c>
      <c r="O439" s="305">
        <f t="shared" si="82"/>
        <v>42.483660130718938</v>
      </c>
    </row>
    <row r="440" spans="1:15" s="306" customFormat="1" ht="15" customHeight="1">
      <c r="A440" s="340" t="s">
        <v>211</v>
      </c>
      <c r="B440" s="350" t="s">
        <v>210</v>
      </c>
      <c r="C440" s="300" t="s">
        <v>10</v>
      </c>
      <c r="D440" s="301" t="s">
        <v>135</v>
      </c>
      <c r="E440" s="302">
        <f>VLOOKUP($A440,Sheet1!$A$10:$P$487,3,FALSE)</f>
        <v>0</v>
      </c>
      <c r="F440" s="303">
        <f>VLOOKUP($A440,Sheet1!$A$10:$P$487,4,FALSE)</f>
        <v>1.1399999999999999</v>
      </c>
      <c r="G440" s="303">
        <f>VLOOKUP($A440,Sheet1!$A$10:$P$487,5,FALSE)</f>
        <v>3.05</v>
      </c>
      <c r="H440" s="303">
        <f>VLOOKUP($A440,Sheet1!$A$10:$P$487,8,FALSE)</f>
        <v>7.91</v>
      </c>
      <c r="I440" s="304">
        <f t="shared" si="80"/>
        <v>10.96</v>
      </c>
      <c r="J440" s="302">
        <f>VLOOKUP($A440,Sheet1!$A$10:$P$487,10,FALSE)</f>
        <v>0</v>
      </c>
      <c r="K440" s="303">
        <f>VLOOKUP($A440,Sheet1!$A$10:$P$487,11,FALSE)</f>
        <v>0.46</v>
      </c>
      <c r="L440" s="303">
        <f>VLOOKUP($A440,Sheet1!$A$10:$P$487,12,FALSE)</f>
        <v>5.17</v>
      </c>
      <c r="M440" s="303">
        <f>VLOOKUP($A440,Sheet1!$A$10:$P$487,15,FALSE)</f>
        <v>7.88</v>
      </c>
      <c r="N440" s="304">
        <f t="shared" si="81"/>
        <v>13.05</v>
      </c>
      <c r="O440" s="305">
        <f t="shared" si="82"/>
        <v>19.069343065693435</v>
      </c>
    </row>
    <row r="441" spans="1:15" s="306" customFormat="1" ht="15" customHeight="1">
      <c r="A441" s="340" t="s">
        <v>810</v>
      </c>
      <c r="B441" s="350" t="s">
        <v>1672</v>
      </c>
      <c r="C441" s="300" t="s">
        <v>10</v>
      </c>
      <c r="D441" s="301" t="s">
        <v>572</v>
      </c>
      <c r="E441" s="302">
        <f>VLOOKUP($A441,Sheet1!$A$10:$P$487,3,FALSE)</f>
        <v>0</v>
      </c>
      <c r="F441" s="303">
        <f>VLOOKUP($A441,Sheet1!$A$10:$P$487,4,FALSE)</f>
        <v>0</v>
      </c>
      <c r="G441" s="303">
        <f>VLOOKUP($A441,Sheet1!$A$10:$P$487,5,FALSE)</f>
        <v>0.24</v>
      </c>
      <c r="H441" s="303">
        <f>VLOOKUP($A441,Sheet1!$A$10:$P$487,8,FALSE)</f>
        <v>0.79</v>
      </c>
      <c r="I441" s="304">
        <f t="shared" si="80"/>
        <v>1.03</v>
      </c>
      <c r="J441" s="302">
        <f>VLOOKUP($A441,Sheet1!$A$10:$P$487,10,FALSE)</f>
        <v>0</v>
      </c>
      <c r="K441" s="303">
        <f>VLOOKUP($A441,Sheet1!$A$10:$P$487,11,FALSE)</f>
        <v>0</v>
      </c>
      <c r="L441" s="303">
        <f>VLOOKUP($A441,Sheet1!$A$10:$P$487,12,FALSE)</f>
        <v>0.56000000000000005</v>
      </c>
      <c r="M441" s="303">
        <f>VLOOKUP($A441,Sheet1!$A$10:$P$487,15,FALSE)</f>
        <v>0.81</v>
      </c>
      <c r="N441" s="304">
        <f t="shared" si="81"/>
        <v>1.37</v>
      </c>
      <c r="O441" s="305">
        <f t="shared" si="82"/>
        <v>33.009708737864088</v>
      </c>
    </row>
    <row r="442" spans="1:15" s="306" customFormat="1" ht="15" customHeight="1">
      <c r="A442" s="340" t="s">
        <v>1481</v>
      </c>
      <c r="B442" s="350" t="s">
        <v>1482</v>
      </c>
      <c r="C442" s="300" t="s">
        <v>10</v>
      </c>
      <c r="D442" s="301" t="s">
        <v>572</v>
      </c>
      <c r="E442" s="302">
        <f>VLOOKUP($A442,Sheet1!$A$10:$P$487,3,FALSE)</f>
        <v>0</v>
      </c>
      <c r="F442" s="303">
        <f>VLOOKUP($A442,Sheet1!$A$10:$P$487,4,FALSE)</f>
        <v>0</v>
      </c>
      <c r="G442" s="303">
        <f>VLOOKUP($A442,Sheet1!$A$10:$P$487,5,FALSE)</f>
        <v>0.74</v>
      </c>
      <c r="H442" s="303">
        <f>VLOOKUP($A442,Sheet1!$A$10:$P$487,8,FALSE)</f>
        <v>0.52</v>
      </c>
      <c r="I442" s="304">
        <f t="shared" si="80"/>
        <v>1.26</v>
      </c>
      <c r="J442" s="302">
        <f>VLOOKUP($A442,Sheet1!$A$10:$P$487,10,FALSE)</f>
        <v>0</v>
      </c>
      <c r="K442" s="303">
        <f>VLOOKUP($A442,Sheet1!$A$10:$P$487,11,FALSE)</f>
        <v>0</v>
      </c>
      <c r="L442" s="303">
        <f>VLOOKUP($A442,Sheet1!$A$10:$P$487,12,FALSE)</f>
        <v>0.24</v>
      </c>
      <c r="M442" s="303">
        <f>VLOOKUP($A442,Sheet1!$A$10:$P$487,15,FALSE)</f>
        <v>1.61</v>
      </c>
      <c r="N442" s="304">
        <f t="shared" si="81"/>
        <v>1.85</v>
      </c>
      <c r="O442" s="305">
        <f t="shared" si="82"/>
        <v>46.825396825396837</v>
      </c>
    </row>
    <row r="443" spans="1:15" s="306" customFormat="1" ht="15" customHeight="1">
      <c r="A443" s="340" t="s">
        <v>1485</v>
      </c>
      <c r="B443" s="350" t="s">
        <v>1486</v>
      </c>
      <c r="C443" s="300" t="s">
        <v>10</v>
      </c>
      <c r="D443" s="301" t="s">
        <v>572</v>
      </c>
      <c r="E443" s="302">
        <f>VLOOKUP($A443,Sheet1!$A$10:$P$487,3,FALSE)</f>
        <v>0</v>
      </c>
      <c r="F443" s="303">
        <f>VLOOKUP($A443,Sheet1!$A$10:$P$487,4,FALSE)</f>
        <v>0</v>
      </c>
      <c r="G443" s="303">
        <f>VLOOKUP($A443,Sheet1!$A$10:$P$487,5,FALSE)</f>
        <v>1</v>
      </c>
      <c r="H443" s="303">
        <f>VLOOKUP($A443,Sheet1!$A$10:$P$487,8,FALSE)</f>
        <v>1.79</v>
      </c>
      <c r="I443" s="304">
        <f t="shared" si="80"/>
        <v>2.79</v>
      </c>
      <c r="J443" s="302">
        <f>VLOOKUP($A443,Sheet1!$A$10:$P$487,10,FALSE)</f>
        <v>0</v>
      </c>
      <c r="K443" s="303">
        <f>VLOOKUP($A443,Sheet1!$A$10:$P$487,11,FALSE)</f>
        <v>0</v>
      </c>
      <c r="L443" s="303">
        <f>VLOOKUP($A443,Sheet1!$A$10:$P$487,12,FALSE)</f>
        <v>0.87</v>
      </c>
      <c r="M443" s="303">
        <f>VLOOKUP($A443,Sheet1!$A$10:$P$487,15,FALSE)</f>
        <v>2.61</v>
      </c>
      <c r="N443" s="304">
        <f t="shared" si="81"/>
        <v>3.48</v>
      </c>
      <c r="O443" s="305">
        <f t="shared" si="82"/>
        <v>24.731182795698924</v>
      </c>
    </row>
    <row r="444" spans="1:15" s="306" customFormat="1" ht="15" customHeight="1">
      <c r="A444" s="340" t="s">
        <v>1491</v>
      </c>
      <c r="B444" s="350" t="s">
        <v>1492</v>
      </c>
      <c r="C444" s="300" t="s">
        <v>10</v>
      </c>
      <c r="D444" s="301" t="s">
        <v>572</v>
      </c>
      <c r="E444" s="302">
        <f>VLOOKUP($A444,Sheet1!$A$10:$P$487,3,FALSE)</f>
        <v>0</v>
      </c>
      <c r="F444" s="303">
        <f>VLOOKUP($A444,Sheet1!$A$10:$P$487,4,FALSE)</f>
        <v>0</v>
      </c>
      <c r="G444" s="303">
        <f>VLOOKUP($A444,Sheet1!$A$10:$P$487,5,FALSE)</f>
        <v>0.48</v>
      </c>
      <c r="H444" s="303">
        <f>VLOOKUP($A444,Sheet1!$A$10:$P$487,8,FALSE)</f>
        <v>0.96</v>
      </c>
      <c r="I444" s="304">
        <f t="shared" si="80"/>
        <v>1.44</v>
      </c>
      <c r="J444" s="302">
        <f>VLOOKUP($A444,Sheet1!$A$10:$P$487,10,FALSE)</f>
        <v>0</v>
      </c>
      <c r="K444" s="303">
        <f>VLOOKUP($A444,Sheet1!$A$10:$P$487,11,FALSE)</f>
        <v>0</v>
      </c>
      <c r="L444" s="303">
        <f>VLOOKUP($A444,Sheet1!$A$10:$P$487,12,FALSE)</f>
        <v>1.41</v>
      </c>
      <c r="M444" s="303">
        <f>VLOOKUP($A444,Sheet1!$A$10:$P$487,15,FALSE)</f>
        <v>2.29</v>
      </c>
      <c r="N444" s="304">
        <f t="shared" si="81"/>
        <v>3.7</v>
      </c>
      <c r="O444" s="305">
        <f t="shared" si="82"/>
        <v>156.94444444444446</v>
      </c>
    </row>
    <row r="445" spans="1:15" s="306" customFormat="1" ht="15" customHeight="1">
      <c r="A445" s="340" t="s">
        <v>419</v>
      </c>
      <c r="B445" s="350" t="s">
        <v>429</v>
      </c>
      <c r="C445" s="300" t="s">
        <v>10</v>
      </c>
      <c r="D445" s="301" t="s">
        <v>572</v>
      </c>
      <c r="E445" s="302">
        <f>VLOOKUP($A445,Sheet1!$A$10:$P$487,3,FALSE)</f>
        <v>0</v>
      </c>
      <c r="F445" s="303">
        <f>VLOOKUP($A445,Sheet1!$A$10:$P$487,4,FALSE)</f>
        <v>0</v>
      </c>
      <c r="G445" s="303">
        <f>VLOOKUP($A445,Sheet1!$A$10:$P$487,5,FALSE)</f>
        <v>1.07</v>
      </c>
      <c r="H445" s="303">
        <f>VLOOKUP($A445,Sheet1!$A$10:$P$487,8,FALSE)</f>
        <v>7.21</v>
      </c>
      <c r="I445" s="304">
        <f t="shared" si="80"/>
        <v>8.2799999999999994</v>
      </c>
      <c r="J445" s="302">
        <f>VLOOKUP($A445,Sheet1!$A$10:$P$487,10,FALSE)</f>
        <v>0</v>
      </c>
      <c r="K445" s="303">
        <f>VLOOKUP($A445,Sheet1!$A$10:$P$487,11,FALSE)</f>
        <v>0</v>
      </c>
      <c r="L445" s="303">
        <f>VLOOKUP($A445,Sheet1!$A$10:$P$487,12,FALSE)</f>
        <v>2.67</v>
      </c>
      <c r="M445" s="303">
        <f>VLOOKUP($A445,Sheet1!$A$10:$P$487,15,FALSE)</f>
        <v>4.38</v>
      </c>
      <c r="N445" s="304">
        <f t="shared" si="81"/>
        <v>7.05</v>
      </c>
      <c r="O445" s="305">
        <f t="shared" ref="O445:O473" si="83">((N445/I445)-1)*100</f>
        <v>-14.855072463768115</v>
      </c>
    </row>
    <row r="446" spans="1:15" s="306" customFormat="1" ht="15" customHeight="1">
      <c r="A446" s="340" t="s">
        <v>1501</v>
      </c>
      <c r="B446" s="350" t="s">
        <v>1502</v>
      </c>
      <c r="C446" s="300" t="s">
        <v>10</v>
      </c>
      <c r="D446" s="301" t="s">
        <v>572</v>
      </c>
      <c r="E446" s="302">
        <f>VLOOKUP($A446,Sheet1!$A$10:$P$487,3,FALSE)</f>
        <v>0</v>
      </c>
      <c r="F446" s="303">
        <f>VLOOKUP($A446,Sheet1!$A$10:$P$487,4,FALSE)</f>
        <v>0</v>
      </c>
      <c r="G446" s="303">
        <f>VLOOKUP($A446,Sheet1!$A$10:$P$487,5,FALSE)</f>
        <v>0.59</v>
      </c>
      <c r="H446" s="303">
        <f>VLOOKUP($A446,Sheet1!$A$10:$P$487,8,FALSE)</f>
        <v>0.57999999999999996</v>
      </c>
      <c r="I446" s="304">
        <f t="shared" si="80"/>
        <v>1.17</v>
      </c>
      <c r="J446" s="302">
        <f>VLOOKUP($A446,Sheet1!$A$10:$P$487,10,FALSE)</f>
        <v>0</v>
      </c>
      <c r="K446" s="303">
        <f>VLOOKUP($A446,Sheet1!$A$10:$P$487,11,FALSE)</f>
        <v>0</v>
      </c>
      <c r="L446" s="303">
        <f>VLOOKUP($A446,Sheet1!$A$10:$P$487,12,FALSE)</f>
        <v>0.2</v>
      </c>
      <c r="M446" s="303">
        <f>VLOOKUP($A446,Sheet1!$A$10:$P$487,15,FALSE)</f>
        <v>1.64</v>
      </c>
      <c r="N446" s="304">
        <f t="shared" si="81"/>
        <v>1.8399999999999999</v>
      </c>
      <c r="O446" s="305">
        <f t="shared" si="83"/>
        <v>57.26495726495726</v>
      </c>
    </row>
    <row r="447" spans="1:15" s="306" customFormat="1" ht="15" customHeight="1">
      <c r="A447" s="340" t="s">
        <v>1503</v>
      </c>
      <c r="B447" s="347" t="s">
        <v>1507</v>
      </c>
      <c r="C447" s="300" t="s">
        <v>1437</v>
      </c>
      <c r="D447" s="301" t="s">
        <v>1617</v>
      </c>
      <c r="E447" s="302">
        <f>VLOOKUP($A447,Sheet1!$A$10:$P$487,3,FALSE)</f>
        <v>0</v>
      </c>
      <c r="F447" s="303">
        <f>VLOOKUP($A447,Sheet1!$A$10:$P$487,4,FALSE)</f>
        <v>0</v>
      </c>
      <c r="G447" s="303">
        <f>VLOOKUP($A447,Sheet1!$A$10:$P$487,5,FALSE)</f>
        <v>0.06</v>
      </c>
      <c r="H447" s="303">
        <f>VLOOKUP($A447,Sheet1!$A$10:$P$487,8,FALSE)</f>
        <v>0.04</v>
      </c>
      <c r="I447" s="304">
        <f t="shared" si="80"/>
        <v>0.1</v>
      </c>
      <c r="J447" s="302">
        <f>VLOOKUP($A447,Sheet1!$A$10:$P$487,10,FALSE)</f>
        <v>0</v>
      </c>
      <c r="K447" s="303">
        <f>VLOOKUP($A447,Sheet1!$A$10:$P$487,11,FALSE)</f>
        <v>0</v>
      </c>
      <c r="L447" s="303">
        <f>VLOOKUP($A447,Sheet1!$A$10:$P$487,12,FALSE)</f>
        <v>0</v>
      </c>
      <c r="M447" s="303">
        <f>VLOOKUP($A447,Sheet1!$A$10:$P$487,15,FALSE)</f>
        <v>0.12</v>
      </c>
      <c r="N447" s="304">
        <f t="shared" si="81"/>
        <v>0.12</v>
      </c>
      <c r="O447" s="305">
        <f t="shared" si="83"/>
        <v>19.999999999999996</v>
      </c>
    </row>
    <row r="448" spans="1:15" s="306" customFormat="1" ht="15" customHeight="1">
      <c r="A448" s="340" t="s">
        <v>1513</v>
      </c>
      <c r="B448" s="350" t="s">
        <v>1514</v>
      </c>
      <c r="C448" s="300" t="s">
        <v>10</v>
      </c>
      <c r="D448" s="301" t="s">
        <v>572</v>
      </c>
      <c r="E448" s="302">
        <f>VLOOKUP($A448,Sheet1!$A$10:$P$487,3,FALSE)</f>
        <v>0</v>
      </c>
      <c r="F448" s="303">
        <f>VLOOKUP($A448,Sheet1!$A$10:$P$487,4,FALSE)</f>
        <v>0</v>
      </c>
      <c r="G448" s="303">
        <f>VLOOKUP($A448,Sheet1!$A$10:$P$487,5,FALSE)</f>
        <v>0.1</v>
      </c>
      <c r="H448" s="303">
        <f>VLOOKUP($A448,Sheet1!$A$10:$P$487,8,FALSE)</f>
        <v>0.28000000000000003</v>
      </c>
      <c r="I448" s="304">
        <f t="shared" si="80"/>
        <v>0.38</v>
      </c>
      <c r="J448" s="302">
        <f>VLOOKUP($A448,Sheet1!$A$10:$P$487,10,FALSE)</f>
        <v>0</v>
      </c>
      <c r="K448" s="303">
        <f>VLOOKUP($A448,Sheet1!$A$10:$P$487,11,FALSE)</f>
        <v>0</v>
      </c>
      <c r="L448" s="303">
        <f>VLOOKUP($A448,Sheet1!$A$10:$P$487,12,FALSE)</f>
        <v>0.41</v>
      </c>
      <c r="M448" s="303">
        <f>VLOOKUP($A448,Sheet1!$A$10:$P$487,15,FALSE)</f>
        <v>0.32</v>
      </c>
      <c r="N448" s="304">
        <f t="shared" si="81"/>
        <v>0.73</v>
      </c>
      <c r="O448" s="305">
        <f t="shared" si="83"/>
        <v>92.10526315789474</v>
      </c>
    </row>
    <row r="449" spans="1:16" s="306" customFormat="1" ht="15" customHeight="1">
      <c r="A449" s="340" t="s">
        <v>1523</v>
      </c>
      <c r="B449" s="350" t="s">
        <v>1524</v>
      </c>
      <c r="C449" s="300" t="s">
        <v>10</v>
      </c>
      <c r="D449" s="301" t="s">
        <v>572</v>
      </c>
      <c r="E449" s="302">
        <f>VLOOKUP($A449,Sheet1!$A$10:$P$487,3,FALSE)</f>
        <v>0</v>
      </c>
      <c r="F449" s="303">
        <f>VLOOKUP($A449,Sheet1!$A$10:$P$487,4,FALSE)</f>
        <v>0</v>
      </c>
      <c r="G449" s="303">
        <f>VLOOKUP($A449,Sheet1!$A$10:$P$487,5,FALSE)</f>
        <v>0.56999999999999995</v>
      </c>
      <c r="H449" s="303">
        <f>VLOOKUP($A449,Sheet1!$A$10:$P$487,8,FALSE)</f>
        <v>0.96</v>
      </c>
      <c r="I449" s="304">
        <f t="shared" si="80"/>
        <v>1.5299999999999998</v>
      </c>
      <c r="J449" s="302">
        <f>VLOOKUP($A449,Sheet1!$A$10:$P$487,10,FALSE)</f>
        <v>0</v>
      </c>
      <c r="K449" s="303">
        <f>VLOOKUP($A449,Sheet1!$A$10:$P$487,11,FALSE)</f>
        <v>0</v>
      </c>
      <c r="L449" s="303">
        <f>VLOOKUP($A449,Sheet1!$A$10:$P$487,12,FALSE)</f>
        <v>2.2400000000000002</v>
      </c>
      <c r="M449" s="303">
        <f>VLOOKUP($A449,Sheet1!$A$10:$P$487,15,FALSE)</f>
        <v>1.95</v>
      </c>
      <c r="N449" s="304">
        <f t="shared" si="81"/>
        <v>4.1900000000000004</v>
      </c>
      <c r="O449" s="305">
        <f t="shared" si="83"/>
        <v>173.85620915032683</v>
      </c>
    </row>
    <row r="450" spans="1:16" s="306" customFormat="1" ht="15" customHeight="1">
      <c r="A450" s="340" t="s">
        <v>1535</v>
      </c>
      <c r="B450" s="347" t="s">
        <v>1537</v>
      </c>
      <c r="C450" s="300" t="s">
        <v>1437</v>
      </c>
      <c r="D450" s="301" t="s">
        <v>1617</v>
      </c>
      <c r="E450" s="302">
        <f>VLOOKUP($A450,Sheet1!$A$10:$P$487,3,FALSE)</f>
        <v>0</v>
      </c>
      <c r="F450" s="303">
        <f>VLOOKUP($A450,Sheet1!$A$10:$P$487,4,FALSE)</f>
        <v>0</v>
      </c>
      <c r="G450" s="303">
        <f>VLOOKUP($A450,Sheet1!$A$10:$P$487,5,FALSE)</f>
        <v>0.05</v>
      </c>
      <c r="H450" s="303">
        <f>VLOOKUP($A450,Sheet1!$A$10:$P$487,8,FALSE)</f>
        <v>0.82</v>
      </c>
      <c r="I450" s="304">
        <f t="shared" si="80"/>
        <v>0.87</v>
      </c>
      <c r="J450" s="302">
        <f>VLOOKUP($A450,Sheet1!$A$10:$P$487,10,FALSE)</f>
        <v>0</v>
      </c>
      <c r="K450" s="303">
        <f>VLOOKUP($A450,Sheet1!$A$10:$P$487,11,FALSE)</f>
        <v>0</v>
      </c>
      <c r="L450" s="303">
        <f>VLOOKUP($A450,Sheet1!$A$10:$P$487,12,FALSE)</f>
        <v>0.3</v>
      </c>
      <c r="M450" s="303">
        <f>VLOOKUP($A450,Sheet1!$A$10:$P$487,15,FALSE)</f>
        <v>0.2</v>
      </c>
      <c r="N450" s="304">
        <f t="shared" si="81"/>
        <v>0.5</v>
      </c>
      <c r="O450" s="305">
        <f t="shared" si="83"/>
        <v>-42.52873563218391</v>
      </c>
    </row>
    <row r="451" spans="1:16" s="306" customFormat="1" ht="15" customHeight="1">
      <c r="A451" s="340" t="s">
        <v>1543</v>
      </c>
      <c r="B451" s="347" t="s">
        <v>1544</v>
      </c>
      <c r="C451" s="300" t="s">
        <v>1437</v>
      </c>
      <c r="D451" s="301" t="s">
        <v>1617</v>
      </c>
      <c r="E451" s="302">
        <f>VLOOKUP($A451,Sheet1!$A$10:$P$487,3,FALSE)</f>
        <v>0</v>
      </c>
      <c r="F451" s="303">
        <f>VLOOKUP($A451,Sheet1!$A$10:$P$487,4,FALSE)</f>
        <v>0</v>
      </c>
      <c r="G451" s="303">
        <f>VLOOKUP($A451,Sheet1!$A$10:$P$487,5,FALSE)</f>
        <v>0.02</v>
      </c>
      <c r="H451" s="303">
        <f>VLOOKUP($A451,Sheet1!$A$10:$P$487,8,FALSE)</f>
        <v>0.04</v>
      </c>
      <c r="I451" s="304">
        <f t="shared" si="80"/>
        <v>0.06</v>
      </c>
      <c r="J451" s="302">
        <f>VLOOKUP($A451,Sheet1!$A$10:$P$487,10,FALSE)</f>
        <v>0</v>
      </c>
      <c r="K451" s="303">
        <f>VLOOKUP($A451,Sheet1!$A$10:$P$487,11,FALSE)</f>
        <v>0</v>
      </c>
      <c r="L451" s="303">
        <f>VLOOKUP($A451,Sheet1!$A$10:$P$487,12,FALSE)</f>
        <v>0</v>
      </c>
      <c r="M451" s="303">
        <f>VLOOKUP($A451,Sheet1!$A$10:$P$487,15,FALSE)</f>
        <v>0.11</v>
      </c>
      <c r="N451" s="304">
        <f t="shared" si="81"/>
        <v>0.11</v>
      </c>
      <c r="O451" s="305">
        <f t="shared" si="83"/>
        <v>83.333333333333343</v>
      </c>
    </row>
    <row r="452" spans="1:16" s="182" customFormat="1" ht="15" customHeight="1">
      <c r="A452" s="340" t="s">
        <v>1549</v>
      </c>
      <c r="B452" s="350" t="s">
        <v>1550</v>
      </c>
      <c r="C452" s="300" t="s">
        <v>10</v>
      </c>
      <c r="D452" s="301" t="s">
        <v>572</v>
      </c>
      <c r="E452" s="302">
        <f>VLOOKUP($A452,Sheet1!$A$10:$P$487,3,FALSE)</f>
        <v>0</v>
      </c>
      <c r="F452" s="303">
        <f>VLOOKUP($A452,Sheet1!$A$10:$P$487,4,FALSE)</f>
        <v>0</v>
      </c>
      <c r="G452" s="303">
        <f>VLOOKUP($A452,Sheet1!$A$10:$P$487,5,FALSE)</f>
        <v>0.65</v>
      </c>
      <c r="H452" s="303">
        <f>VLOOKUP($A452,Sheet1!$A$10:$P$487,8,FALSE)</f>
        <v>0.2</v>
      </c>
      <c r="I452" s="304">
        <f t="shared" si="80"/>
        <v>0.85000000000000009</v>
      </c>
      <c r="J452" s="302">
        <f>VLOOKUP($A452,Sheet1!$A$10:$P$487,10,FALSE)</f>
        <v>0</v>
      </c>
      <c r="K452" s="303">
        <f>VLOOKUP($A452,Sheet1!$A$10:$P$487,11,FALSE)</f>
        <v>0</v>
      </c>
      <c r="L452" s="303">
        <f>VLOOKUP($A452,Sheet1!$A$10:$P$487,12,FALSE)</f>
        <v>0.79</v>
      </c>
      <c r="M452" s="303">
        <f>VLOOKUP($A452,Sheet1!$A$10:$P$487,15,FALSE)</f>
        <v>1.1100000000000001</v>
      </c>
      <c r="N452" s="304">
        <f t="shared" si="81"/>
        <v>1.9000000000000001</v>
      </c>
      <c r="O452" s="305">
        <f t="shared" si="83"/>
        <v>123.52941176470588</v>
      </c>
      <c r="P452" s="306"/>
    </row>
    <row r="453" spans="1:16" s="182" customFormat="1" ht="15" customHeight="1">
      <c r="A453" s="340" t="s">
        <v>1561</v>
      </c>
      <c r="B453" s="350" t="s">
        <v>1562</v>
      </c>
      <c r="C453" s="300" t="s">
        <v>10</v>
      </c>
      <c r="D453" s="301" t="s">
        <v>572</v>
      </c>
      <c r="E453" s="302">
        <f>VLOOKUP($A453,Sheet1!$A$10:$P$487,3,FALSE)</f>
        <v>0</v>
      </c>
      <c r="F453" s="303">
        <f>VLOOKUP($A453,Sheet1!$A$10:$P$487,4,FALSE)</f>
        <v>0</v>
      </c>
      <c r="G453" s="303">
        <f>VLOOKUP($A453,Sheet1!$A$10:$P$487,5,FALSE)</f>
        <v>0.75</v>
      </c>
      <c r="H453" s="303">
        <f>VLOOKUP($A453,Sheet1!$A$10:$P$487,8,FALSE)</f>
        <v>0.48</v>
      </c>
      <c r="I453" s="304">
        <f t="shared" si="80"/>
        <v>1.23</v>
      </c>
      <c r="J453" s="302">
        <f>VLOOKUP($A453,Sheet1!$A$10:$P$487,10,FALSE)</f>
        <v>0</v>
      </c>
      <c r="K453" s="303">
        <f>VLOOKUP($A453,Sheet1!$A$10:$P$487,11,FALSE)</f>
        <v>0</v>
      </c>
      <c r="L453" s="303">
        <f>VLOOKUP($A453,Sheet1!$A$10:$P$487,12,FALSE)</f>
        <v>0.98</v>
      </c>
      <c r="M453" s="303">
        <f>VLOOKUP($A453,Sheet1!$A$10:$P$487,15,FALSE)</f>
        <v>0.4</v>
      </c>
      <c r="N453" s="304">
        <f t="shared" si="81"/>
        <v>1.38</v>
      </c>
      <c r="O453" s="305">
        <f t="shared" si="83"/>
        <v>12.195121951219502</v>
      </c>
      <c r="P453" s="306"/>
    </row>
    <row r="454" spans="1:16" s="182" customFormat="1" ht="15" customHeight="1">
      <c r="A454" s="340" t="s">
        <v>1575</v>
      </c>
      <c r="B454" s="347" t="s">
        <v>1576</v>
      </c>
      <c r="C454" s="300" t="s">
        <v>1437</v>
      </c>
      <c r="D454" s="301" t="s">
        <v>1617</v>
      </c>
      <c r="E454" s="302">
        <f>VLOOKUP($A454,Sheet1!$A$10:$P$487,3,FALSE)</f>
        <v>0</v>
      </c>
      <c r="F454" s="303">
        <f>VLOOKUP($A454,Sheet1!$A$10:$P$487,4,FALSE)</f>
        <v>0</v>
      </c>
      <c r="G454" s="303">
        <f>VLOOKUP($A454,Sheet1!$A$10:$P$487,5,FALSE)</f>
        <v>0.02</v>
      </c>
      <c r="H454" s="303">
        <f>VLOOKUP($A454,Sheet1!$A$10:$P$487,8,FALSE)</f>
        <v>0.04</v>
      </c>
      <c r="I454" s="304">
        <f t="shared" si="80"/>
        <v>0.06</v>
      </c>
      <c r="J454" s="302">
        <f>VLOOKUP($A454,Sheet1!$A$10:$P$487,10,FALSE)</f>
        <v>0</v>
      </c>
      <c r="K454" s="303">
        <f>VLOOKUP($A454,Sheet1!$A$10:$P$487,11,FALSE)</f>
        <v>0</v>
      </c>
      <c r="L454" s="303">
        <f>VLOOKUP($A454,Sheet1!$A$10:$P$487,12,FALSE)</f>
        <v>0.03</v>
      </c>
      <c r="M454" s="303">
        <f>VLOOKUP($A454,Sheet1!$A$10:$P$487,15,FALSE)</f>
        <v>0.1</v>
      </c>
      <c r="N454" s="304">
        <f t="shared" si="81"/>
        <v>0.13</v>
      </c>
      <c r="O454" s="305">
        <f t="shared" si="83"/>
        <v>116.6666666666667</v>
      </c>
      <c r="P454" s="306"/>
    </row>
    <row r="455" spans="1:16" s="306" customFormat="1" ht="15" customHeight="1">
      <c r="A455" s="340" t="s">
        <v>484</v>
      </c>
      <c r="B455" s="350" t="s">
        <v>485</v>
      </c>
      <c r="C455" s="300" t="s">
        <v>10</v>
      </c>
      <c r="D455" s="301" t="s">
        <v>572</v>
      </c>
      <c r="E455" s="302">
        <f>VLOOKUP($A455,Sheet1!$A$10:$P$487,3,FALSE)</f>
        <v>0</v>
      </c>
      <c r="F455" s="303">
        <f>VLOOKUP($A455,Sheet1!$A$10:$P$487,4,FALSE)</f>
        <v>0</v>
      </c>
      <c r="G455" s="303">
        <f>VLOOKUP($A455,Sheet1!$A$10:$P$487,5,FALSE)</f>
        <v>2.41</v>
      </c>
      <c r="H455" s="303">
        <f>VLOOKUP($A455,Sheet1!$A$10:$P$487,8,FALSE)</f>
        <v>5.36</v>
      </c>
      <c r="I455" s="304">
        <f t="shared" si="80"/>
        <v>7.7700000000000005</v>
      </c>
      <c r="J455" s="302">
        <f>VLOOKUP($A455,Sheet1!$A$10:$P$487,10,FALSE)</f>
        <v>0</v>
      </c>
      <c r="K455" s="303">
        <f>VLOOKUP($A455,Sheet1!$A$10:$P$487,11,FALSE)</f>
        <v>0</v>
      </c>
      <c r="L455" s="303">
        <f>VLOOKUP($A455,Sheet1!$A$10:$P$487,12,FALSE)</f>
        <v>5.04</v>
      </c>
      <c r="M455" s="303">
        <f>VLOOKUP($A455,Sheet1!$A$10:$P$487,15,FALSE)</f>
        <v>7.14</v>
      </c>
      <c r="N455" s="304">
        <f t="shared" si="81"/>
        <v>12.18</v>
      </c>
      <c r="O455" s="305">
        <f t="shared" si="83"/>
        <v>56.756756756756758</v>
      </c>
    </row>
    <row r="456" spans="1:16" s="306" customFormat="1" ht="15" customHeight="1">
      <c r="A456" s="340" t="s">
        <v>1585</v>
      </c>
      <c r="B456" s="350" t="s">
        <v>1586</v>
      </c>
      <c r="C456" s="300" t="s">
        <v>10</v>
      </c>
      <c r="D456" s="301" t="s">
        <v>572</v>
      </c>
      <c r="E456" s="302">
        <f>VLOOKUP($A456,Sheet1!$A$10:$P$487,3,FALSE)</f>
        <v>0</v>
      </c>
      <c r="F456" s="303">
        <f>VLOOKUP($A456,Sheet1!$A$10:$P$487,4,FALSE)</f>
        <v>0</v>
      </c>
      <c r="G456" s="303">
        <f>VLOOKUP($A456,Sheet1!$A$10:$P$487,5,FALSE)</f>
        <v>0.09</v>
      </c>
      <c r="H456" s="303">
        <f>VLOOKUP($A456,Sheet1!$A$10:$P$487,8,FALSE)</f>
        <v>0.05</v>
      </c>
      <c r="I456" s="304">
        <f t="shared" si="80"/>
        <v>0.14000000000000001</v>
      </c>
      <c r="J456" s="302">
        <f>VLOOKUP($A456,Sheet1!$A$10:$P$487,10,FALSE)</f>
        <v>0</v>
      </c>
      <c r="K456" s="303">
        <f>VLOOKUP($A456,Sheet1!$A$10:$P$487,11,FALSE)</f>
        <v>0</v>
      </c>
      <c r="L456" s="303">
        <f>VLOOKUP($A456,Sheet1!$A$10:$P$487,12,FALSE)</f>
        <v>0.2</v>
      </c>
      <c r="M456" s="303">
        <f>VLOOKUP($A456,Sheet1!$A$10:$P$487,15,FALSE)</f>
        <v>0.17</v>
      </c>
      <c r="N456" s="304">
        <f t="shared" si="81"/>
        <v>0.37</v>
      </c>
      <c r="O456" s="305">
        <f t="shared" si="83"/>
        <v>164.28571428571428</v>
      </c>
    </row>
    <row r="457" spans="1:16" s="98" customFormat="1" ht="15" customHeight="1">
      <c r="A457" s="340" t="s">
        <v>1591</v>
      </c>
      <c r="B457" s="350" t="s">
        <v>1592</v>
      </c>
      <c r="C457" s="300" t="s">
        <v>10</v>
      </c>
      <c r="D457" s="301" t="s">
        <v>572</v>
      </c>
      <c r="E457" s="302">
        <f>VLOOKUP($A457,Sheet1!$A$10:$P$487,3,FALSE)</f>
        <v>0</v>
      </c>
      <c r="F457" s="303">
        <f>VLOOKUP($A457,Sheet1!$A$10:$P$487,4,FALSE)</f>
        <v>0</v>
      </c>
      <c r="G457" s="303">
        <f>VLOOKUP($A457,Sheet1!$A$10:$P$487,5,FALSE)</f>
        <v>0.27</v>
      </c>
      <c r="H457" s="303">
        <f>VLOOKUP($A457,Sheet1!$A$10:$P$487,8,FALSE)</f>
        <v>1.97</v>
      </c>
      <c r="I457" s="304">
        <f t="shared" si="80"/>
        <v>2.2400000000000002</v>
      </c>
      <c r="J457" s="302">
        <f>VLOOKUP($A457,Sheet1!$A$10:$P$487,10,FALSE)</f>
        <v>0</v>
      </c>
      <c r="K457" s="303">
        <f>VLOOKUP($A457,Sheet1!$A$10:$P$487,11,FALSE)</f>
        <v>0</v>
      </c>
      <c r="L457" s="303">
        <f>VLOOKUP($A457,Sheet1!$A$10:$P$487,12,FALSE)</f>
        <v>0.3</v>
      </c>
      <c r="M457" s="303">
        <f>VLOOKUP($A457,Sheet1!$A$10:$P$487,15,FALSE)</f>
        <v>1.45</v>
      </c>
      <c r="N457" s="304">
        <f t="shared" si="81"/>
        <v>1.75</v>
      </c>
      <c r="O457" s="305">
        <f t="shared" si="83"/>
        <v>-21.875000000000011</v>
      </c>
      <c r="P457" s="306"/>
    </row>
    <row r="458" spans="1:16" s="306" customFormat="1" ht="15" customHeight="1">
      <c r="A458" s="340" t="s">
        <v>811</v>
      </c>
      <c r="B458" s="350" t="s">
        <v>812</v>
      </c>
      <c r="C458" s="300" t="s">
        <v>10</v>
      </c>
      <c r="D458" s="301" t="s">
        <v>201</v>
      </c>
      <c r="E458" s="302">
        <f>VLOOKUP($A458,Sheet1!$A$10:$P$487,3,FALSE)</f>
        <v>0</v>
      </c>
      <c r="F458" s="303">
        <f>VLOOKUP($A458,Sheet1!$A$10:$P$487,4,FALSE)</f>
        <v>0</v>
      </c>
      <c r="G458" s="303">
        <f>VLOOKUP($A458,Sheet1!$A$10:$P$487,5,FALSE)</f>
        <v>0.53</v>
      </c>
      <c r="H458" s="303">
        <f>VLOOKUP($A458,Sheet1!$A$10:$P$487,8,FALSE)</f>
        <v>0.48</v>
      </c>
      <c r="I458" s="304">
        <f t="shared" si="80"/>
        <v>1.01</v>
      </c>
      <c r="J458" s="302">
        <f>VLOOKUP($A458,Sheet1!$A$10:$P$487,10,FALSE)</f>
        <v>0</v>
      </c>
      <c r="K458" s="303">
        <f>VLOOKUP($A458,Sheet1!$A$10:$P$487,11,FALSE)</f>
        <v>0</v>
      </c>
      <c r="L458" s="303">
        <f>VLOOKUP($A458,Sheet1!$A$10:$P$487,12,FALSE)</f>
        <v>0.46</v>
      </c>
      <c r="M458" s="303">
        <f>VLOOKUP($A458,Sheet1!$A$10:$P$487,15,FALSE)</f>
        <v>1.24</v>
      </c>
      <c r="N458" s="304">
        <f t="shared" si="81"/>
        <v>1.7</v>
      </c>
      <c r="O458" s="305">
        <f t="shared" si="83"/>
        <v>68.316831683168317</v>
      </c>
    </row>
    <row r="459" spans="1:16" s="306" customFormat="1" ht="15" customHeight="1">
      <c r="A459" s="340" t="s">
        <v>813</v>
      </c>
      <c r="B459" s="350" t="s">
        <v>814</v>
      </c>
      <c r="C459" s="300" t="s">
        <v>10</v>
      </c>
      <c r="D459" s="301" t="s">
        <v>201</v>
      </c>
      <c r="E459" s="302">
        <f>VLOOKUP($A459,Sheet1!$A$10:$P$487,3,FALSE)</f>
        <v>0</v>
      </c>
      <c r="F459" s="303">
        <f>VLOOKUP($A459,Sheet1!$A$10:$P$487,4,FALSE)</f>
        <v>0.09</v>
      </c>
      <c r="G459" s="303">
        <f>VLOOKUP($A459,Sheet1!$A$10:$P$487,5,FALSE)</f>
        <v>2.76</v>
      </c>
      <c r="H459" s="303">
        <f>VLOOKUP($A459,Sheet1!$A$10:$P$487,8,FALSE)</f>
        <v>5.53</v>
      </c>
      <c r="I459" s="304">
        <f t="shared" si="80"/>
        <v>8.2899999999999991</v>
      </c>
      <c r="J459" s="302">
        <f>VLOOKUP($A459,Sheet1!$A$10:$P$487,10,FALSE)</f>
        <v>7.0000000000000007E-2</v>
      </c>
      <c r="K459" s="303">
        <f>VLOOKUP($A459,Sheet1!$A$10:$P$487,11,FALSE)</f>
        <v>0</v>
      </c>
      <c r="L459" s="303">
        <f>VLOOKUP($A459,Sheet1!$A$10:$P$487,12,FALSE)</f>
        <v>2.4</v>
      </c>
      <c r="M459" s="303">
        <f>VLOOKUP($A459,Sheet1!$A$10:$P$487,15,FALSE)</f>
        <v>6.54</v>
      </c>
      <c r="N459" s="304">
        <f t="shared" si="81"/>
        <v>8.94</v>
      </c>
      <c r="O459" s="305">
        <f t="shared" si="83"/>
        <v>7.8407720144752835</v>
      </c>
    </row>
    <row r="460" spans="1:16" s="306" customFormat="1" ht="15" customHeight="1">
      <c r="A460" s="340" t="s">
        <v>16</v>
      </c>
      <c r="B460" s="350" t="s">
        <v>209</v>
      </c>
      <c r="C460" s="300" t="s">
        <v>10</v>
      </c>
      <c r="D460" s="301" t="s">
        <v>201</v>
      </c>
      <c r="E460" s="302">
        <f>VLOOKUP($A460,Sheet1!$A$10:$P$487,3,FALSE)</f>
        <v>0.03</v>
      </c>
      <c r="F460" s="303">
        <f>VLOOKUP($A460,Sheet1!$A$10:$P$487,4,FALSE)</f>
        <v>0.24</v>
      </c>
      <c r="G460" s="303">
        <f>VLOOKUP($A460,Sheet1!$A$10:$P$487,5,FALSE)</f>
        <v>3.14</v>
      </c>
      <c r="H460" s="303">
        <f>VLOOKUP($A460,Sheet1!$A$10:$P$487,8,FALSE)</f>
        <v>5.12</v>
      </c>
      <c r="I460" s="304">
        <f t="shared" si="80"/>
        <v>8.26</v>
      </c>
      <c r="J460" s="302">
        <f>VLOOKUP($A460,Sheet1!$A$10:$P$487,10,FALSE)</f>
        <v>7.0000000000000007E-2</v>
      </c>
      <c r="K460" s="303">
        <f>VLOOKUP($A460,Sheet1!$A$10:$P$487,11,FALSE)</f>
        <v>0.08</v>
      </c>
      <c r="L460" s="303">
        <f>VLOOKUP($A460,Sheet1!$A$10:$P$487,12,FALSE)</f>
        <v>2.38</v>
      </c>
      <c r="M460" s="303">
        <f>VLOOKUP($A460,Sheet1!$A$10:$P$487,15,FALSE)</f>
        <v>6.38</v>
      </c>
      <c r="N460" s="304">
        <f t="shared" si="81"/>
        <v>8.76</v>
      </c>
      <c r="O460" s="305">
        <f t="shared" si="83"/>
        <v>6.0532687651331685</v>
      </c>
    </row>
    <row r="461" spans="1:16" s="306" customFormat="1" ht="15" customHeight="1">
      <c r="A461" s="340" t="s">
        <v>26</v>
      </c>
      <c r="B461" s="350" t="s">
        <v>208</v>
      </c>
      <c r="C461" s="300" t="s">
        <v>10</v>
      </c>
      <c r="D461" s="301" t="s">
        <v>201</v>
      </c>
      <c r="E461" s="302">
        <f>VLOOKUP($A461,Sheet1!$A$10:$P$487,3,FALSE)</f>
        <v>0.01</v>
      </c>
      <c r="F461" s="303">
        <f>VLOOKUP($A461,Sheet1!$A$10:$P$487,4,FALSE)</f>
        <v>0</v>
      </c>
      <c r="G461" s="303">
        <f>VLOOKUP($A461,Sheet1!$A$10:$P$487,5,FALSE)</f>
        <v>0.44</v>
      </c>
      <c r="H461" s="303">
        <f>VLOOKUP($A461,Sheet1!$A$10:$P$487,8,FALSE)</f>
        <v>0.64</v>
      </c>
      <c r="I461" s="304">
        <f t="shared" si="80"/>
        <v>1.08</v>
      </c>
      <c r="J461" s="302">
        <f>VLOOKUP($A461,Sheet1!$A$10:$P$487,10,FALSE)</f>
        <v>0.02</v>
      </c>
      <c r="K461" s="303">
        <f>VLOOKUP($A461,Sheet1!$A$10:$P$487,11,FALSE)</f>
        <v>0</v>
      </c>
      <c r="L461" s="303">
        <f>VLOOKUP($A461,Sheet1!$A$10:$P$487,12,FALSE)</f>
        <v>0.88</v>
      </c>
      <c r="M461" s="303">
        <f>VLOOKUP($A461,Sheet1!$A$10:$P$487,15,FALSE)</f>
        <v>0.11</v>
      </c>
      <c r="N461" s="304">
        <f t="shared" si="81"/>
        <v>0.99</v>
      </c>
      <c r="O461" s="305">
        <f t="shared" si="83"/>
        <v>-8.3333333333333375</v>
      </c>
    </row>
    <row r="462" spans="1:16" s="306" customFormat="1" ht="15" customHeight="1">
      <c r="A462" s="340" t="s">
        <v>1450</v>
      </c>
      <c r="B462" s="350" t="s">
        <v>1451</v>
      </c>
      <c r="C462" s="300" t="s">
        <v>10</v>
      </c>
      <c r="D462" s="301" t="s">
        <v>201</v>
      </c>
      <c r="E462" s="302">
        <f>VLOOKUP($A462,Sheet1!$A$10:$P$487,3,FALSE)</f>
        <v>0</v>
      </c>
      <c r="F462" s="303">
        <f>VLOOKUP($A462,Sheet1!$A$10:$P$487,4,FALSE)</f>
        <v>0</v>
      </c>
      <c r="G462" s="303">
        <f>VLOOKUP($A462,Sheet1!$A$10:$P$487,5,FALSE)</f>
        <v>4.47</v>
      </c>
      <c r="H462" s="303">
        <f>VLOOKUP($A462,Sheet1!$A$10:$P$487,8,FALSE)</f>
        <v>8.51</v>
      </c>
      <c r="I462" s="304">
        <f t="shared" si="80"/>
        <v>12.98</v>
      </c>
      <c r="J462" s="302">
        <f>VLOOKUP($A462,Sheet1!$A$10:$P$487,10,FALSE)</f>
        <v>0</v>
      </c>
      <c r="K462" s="303">
        <f>VLOOKUP($A462,Sheet1!$A$10:$P$487,11,FALSE)</f>
        <v>0</v>
      </c>
      <c r="L462" s="303">
        <f>VLOOKUP($A462,Sheet1!$A$10:$P$487,12,FALSE)</f>
        <v>4.0999999999999996</v>
      </c>
      <c r="M462" s="303">
        <f>VLOOKUP($A462,Sheet1!$A$10:$P$487,15,FALSE)</f>
        <v>4.0999999999999996</v>
      </c>
      <c r="N462" s="304">
        <f t="shared" si="81"/>
        <v>8.1999999999999993</v>
      </c>
      <c r="O462" s="305">
        <f t="shared" si="83"/>
        <v>-36.82588597842836</v>
      </c>
    </row>
    <row r="463" spans="1:16" s="306" customFormat="1" ht="15" customHeight="1">
      <c r="A463" s="340" t="s">
        <v>1454</v>
      </c>
      <c r="B463" s="350" t="s">
        <v>1455</v>
      </c>
      <c r="C463" s="300" t="s">
        <v>10</v>
      </c>
      <c r="D463" s="301" t="s">
        <v>201</v>
      </c>
      <c r="E463" s="302">
        <f>VLOOKUP($A463,Sheet1!$A$10:$P$487,3,FALSE)</f>
        <v>0</v>
      </c>
      <c r="F463" s="303">
        <f>VLOOKUP($A463,Sheet1!$A$10:$P$487,4,FALSE)</f>
        <v>0</v>
      </c>
      <c r="G463" s="303">
        <f>VLOOKUP($A463,Sheet1!$A$10:$P$487,5,FALSE)</f>
        <v>0</v>
      </c>
      <c r="H463" s="303">
        <f>VLOOKUP($A463,Sheet1!$A$10:$P$487,8,FALSE)</f>
        <v>1.53</v>
      </c>
      <c r="I463" s="304">
        <f t="shared" si="80"/>
        <v>1.53</v>
      </c>
      <c r="J463" s="302">
        <f>VLOOKUP($A463,Sheet1!$A$10:$P$487,10,FALSE)</f>
        <v>0</v>
      </c>
      <c r="K463" s="303">
        <f>VLOOKUP($A463,Sheet1!$A$10:$P$487,11,FALSE)</f>
        <v>0</v>
      </c>
      <c r="L463" s="303">
        <f>VLOOKUP($A463,Sheet1!$A$10:$P$487,12,FALSE)</f>
        <v>0.21</v>
      </c>
      <c r="M463" s="303">
        <f>VLOOKUP($A463,Sheet1!$A$10:$P$487,15,FALSE)</f>
        <v>0.94</v>
      </c>
      <c r="N463" s="304">
        <f t="shared" si="81"/>
        <v>1.1499999999999999</v>
      </c>
      <c r="O463" s="305">
        <f t="shared" si="83"/>
        <v>-24.836601307189554</v>
      </c>
    </row>
    <row r="464" spans="1:16" s="306" customFormat="1" ht="15" customHeight="1">
      <c r="A464" s="340" t="s">
        <v>37</v>
      </c>
      <c r="B464" s="350" t="s">
        <v>207</v>
      </c>
      <c r="C464" s="300" t="s">
        <v>10</v>
      </c>
      <c r="D464" s="301" t="s">
        <v>201</v>
      </c>
      <c r="E464" s="302">
        <f>VLOOKUP($A464,Sheet1!$A$10:$P$487,3,FALSE)</f>
        <v>0</v>
      </c>
      <c r="F464" s="303">
        <f>VLOOKUP($A464,Sheet1!$A$10:$P$487,4,FALSE)</f>
        <v>0</v>
      </c>
      <c r="G464" s="303">
        <f>VLOOKUP($A464,Sheet1!$A$10:$P$487,5,FALSE)</f>
        <v>1.43</v>
      </c>
      <c r="H464" s="303">
        <f>VLOOKUP($A464,Sheet1!$A$10:$P$487,8,FALSE)</f>
        <v>1.58</v>
      </c>
      <c r="I464" s="304">
        <f t="shared" si="80"/>
        <v>3.01</v>
      </c>
      <c r="J464" s="302">
        <f>VLOOKUP($A464,Sheet1!$A$10:$P$487,10,FALSE)</f>
        <v>0</v>
      </c>
      <c r="K464" s="303">
        <f>VLOOKUP($A464,Sheet1!$A$10:$P$487,11,FALSE)</f>
        <v>0</v>
      </c>
      <c r="L464" s="303">
        <f>VLOOKUP($A464,Sheet1!$A$10:$P$487,12,FALSE)</f>
        <v>0.48</v>
      </c>
      <c r="M464" s="303">
        <f>VLOOKUP($A464,Sheet1!$A$10:$P$487,15,FALSE)</f>
        <v>0.61</v>
      </c>
      <c r="N464" s="304">
        <f t="shared" si="81"/>
        <v>1.0899999999999999</v>
      </c>
      <c r="O464" s="305">
        <f t="shared" si="83"/>
        <v>-63.787375415282391</v>
      </c>
    </row>
    <row r="465" spans="1:16" s="306" customFormat="1" ht="15" customHeight="1">
      <c r="A465" s="340" t="s">
        <v>3</v>
      </c>
      <c r="B465" s="350" t="s">
        <v>206</v>
      </c>
      <c r="C465" s="300" t="s">
        <v>10</v>
      </c>
      <c r="D465" s="301" t="s">
        <v>201</v>
      </c>
      <c r="E465" s="302">
        <f>VLOOKUP($A465,Sheet1!$A$10:$P$487,3,FALSE)</f>
        <v>0</v>
      </c>
      <c r="F465" s="303">
        <f>VLOOKUP($A465,Sheet1!$A$10:$P$487,4,FALSE)</f>
        <v>0.32</v>
      </c>
      <c r="G465" s="303">
        <f>VLOOKUP($A465,Sheet1!$A$10:$P$487,5,FALSE)</f>
        <v>0.36</v>
      </c>
      <c r="H465" s="303">
        <f>VLOOKUP($A465,Sheet1!$A$10:$P$487,8,FALSE)</f>
        <v>0.89</v>
      </c>
      <c r="I465" s="304">
        <f t="shared" si="80"/>
        <v>1.25</v>
      </c>
      <c r="J465" s="302">
        <f>VLOOKUP($A465,Sheet1!$A$10:$P$487,10,FALSE)</f>
        <v>0</v>
      </c>
      <c r="K465" s="303">
        <f>VLOOKUP($A465,Sheet1!$A$10:$P$487,11,FALSE)</f>
        <v>0.05</v>
      </c>
      <c r="L465" s="303">
        <f>VLOOKUP($A465,Sheet1!$A$10:$P$487,12,FALSE)</f>
        <v>0</v>
      </c>
      <c r="M465" s="303">
        <f>VLOOKUP($A465,Sheet1!$A$10:$P$487,15,FALSE)</f>
        <v>0.75</v>
      </c>
      <c r="N465" s="304">
        <f t="shared" si="81"/>
        <v>0.75</v>
      </c>
      <c r="O465" s="305">
        <f t="shared" si="83"/>
        <v>-40</v>
      </c>
    </row>
    <row r="466" spans="1:16" s="306" customFormat="1" ht="15" customHeight="1">
      <c r="A466" s="340" t="s">
        <v>815</v>
      </c>
      <c r="B466" s="350" t="s">
        <v>816</v>
      </c>
      <c r="C466" s="300" t="s">
        <v>10</v>
      </c>
      <c r="D466" s="301" t="s">
        <v>201</v>
      </c>
      <c r="E466" s="302">
        <f>VLOOKUP($A466,Sheet1!$A$10:$P$487,3,FALSE)</f>
        <v>0</v>
      </c>
      <c r="F466" s="303">
        <f>VLOOKUP($A466,Sheet1!$A$10:$P$487,4,FALSE)</f>
        <v>0</v>
      </c>
      <c r="G466" s="303">
        <f>VLOOKUP($A466,Sheet1!$A$10:$P$487,5,FALSE)</f>
        <v>0.34</v>
      </c>
      <c r="H466" s="303">
        <f>VLOOKUP($A466,Sheet1!$A$10:$P$487,8,FALSE)</f>
        <v>0.99</v>
      </c>
      <c r="I466" s="304">
        <f t="shared" si="80"/>
        <v>1.33</v>
      </c>
      <c r="J466" s="302">
        <f>VLOOKUP($A466,Sheet1!$A$10:$P$487,10,FALSE)</f>
        <v>0.02</v>
      </c>
      <c r="K466" s="303">
        <f>VLOOKUP($A466,Sheet1!$A$10:$P$487,11,FALSE)</f>
        <v>0</v>
      </c>
      <c r="L466" s="303">
        <f>VLOOKUP($A466,Sheet1!$A$10:$P$487,12,FALSE)</f>
        <v>0</v>
      </c>
      <c r="M466" s="303">
        <f>VLOOKUP($A466,Sheet1!$A$10:$P$487,15,FALSE)</f>
        <v>1.06</v>
      </c>
      <c r="N466" s="304">
        <f t="shared" si="81"/>
        <v>1.06</v>
      </c>
      <c r="O466" s="305">
        <f t="shared" si="83"/>
        <v>-20.300751879699252</v>
      </c>
    </row>
    <row r="467" spans="1:16" s="306" customFormat="1" ht="15" customHeight="1">
      <c r="A467" s="340" t="s">
        <v>817</v>
      </c>
      <c r="B467" s="350" t="s">
        <v>818</v>
      </c>
      <c r="C467" s="300" t="s">
        <v>10</v>
      </c>
      <c r="D467" s="301" t="s">
        <v>201</v>
      </c>
      <c r="E467" s="302">
        <f>VLOOKUP($A467,Sheet1!$A$10:$P$487,3,FALSE)</f>
        <v>0</v>
      </c>
      <c r="F467" s="303">
        <f>VLOOKUP($A467,Sheet1!$A$10:$P$487,4,FALSE)</f>
        <v>0</v>
      </c>
      <c r="G467" s="303">
        <f>VLOOKUP($A467,Sheet1!$A$10:$P$487,5,FALSE)</f>
        <v>0.18</v>
      </c>
      <c r="H467" s="303">
        <f>VLOOKUP($A467,Sheet1!$A$10:$P$487,8,FALSE)</f>
        <v>0.45</v>
      </c>
      <c r="I467" s="304">
        <f t="shared" si="80"/>
        <v>0.63</v>
      </c>
      <c r="J467" s="302">
        <f>VLOOKUP($A467,Sheet1!$A$10:$P$487,10,FALSE)</f>
        <v>0</v>
      </c>
      <c r="K467" s="303">
        <f>VLOOKUP($A467,Sheet1!$A$10:$P$487,11,FALSE)</f>
        <v>0</v>
      </c>
      <c r="L467" s="303">
        <f>VLOOKUP($A467,Sheet1!$A$10:$P$487,12,FALSE)</f>
        <v>0.26</v>
      </c>
      <c r="M467" s="303">
        <f>VLOOKUP($A467,Sheet1!$A$10:$P$487,15,FALSE)</f>
        <v>0.74</v>
      </c>
      <c r="N467" s="304">
        <f t="shared" si="81"/>
        <v>1</v>
      </c>
      <c r="O467" s="305">
        <f t="shared" si="83"/>
        <v>58.73015873015872</v>
      </c>
    </row>
    <row r="468" spans="1:16" s="306" customFormat="1" ht="15" customHeight="1">
      <c r="A468" s="340" t="s">
        <v>50</v>
      </c>
      <c r="B468" s="347" t="s">
        <v>205</v>
      </c>
      <c r="C468" s="300" t="s">
        <v>10</v>
      </c>
      <c r="D468" s="301" t="s">
        <v>201</v>
      </c>
      <c r="E468" s="302">
        <f>VLOOKUP($A468,Sheet1!$A$10:$P$487,3,FALSE)</f>
        <v>0</v>
      </c>
      <c r="F468" s="303">
        <f>VLOOKUP($A468,Sheet1!$A$10:$P$487,4,FALSE)</f>
        <v>0.34</v>
      </c>
      <c r="G468" s="303">
        <f>VLOOKUP($A468,Sheet1!$A$10:$P$487,5,FALSE)</f>
        <v>1.1499999999999999</v>
      </c>
      <c r="H468" s="303">
        <f>VLOOKUP($A468,Sheet1!$A$10:$P$487,8,FALSE)</f>
        <v>7.78</v>
      </c>
      <c r="I468" s="304">
        <f t="shared" si="80"/>
        <v>8.93</v>
      </c>
      <c r="J468" s="302">
        <f>VLOOKUP($A468,Sheet1!$A$10:$P$487,10,FALSE)</f>
        <v>0</v>
      </c>
      <c r="K468" s="303">
        <f>VLOOKUP($A468,Sheet1!$A$10:$P$487,11,FALSE)</f>
        <v>0.41</v>
      </c>
      <c r="L468" s="303">
        <f>VLOOKUP($A468,Sheet1!$A$10:$P$487,12,FALSE)</f>
        <v>0.92</v>
      </c>
      <c r="M468" s="303">
        <f>VLOOKUP($A468,Sheet1!$A$10:$P$487,15,FALSE)</f>
        <v>7.09</v>
      </c>
      <c r="N468" s="304">
        <f t="shared" si="81"/>
        <v>8.01</v>
      </c>
      <c r="O468" s="305">
        <f t="shared" si="83"/>
        <v>-10.302351623740202</v>
      </c>
    </row>
    <row r="469" spans="1:16" s="306" customFormat="1" ht="15" customHeight="1">
      <c r="A469" s="340" t="s">
        <v>819</v>
      </c>
      <c r="B469" s="347" t="s">
        <v>820</v>
      </c>
      <c r="C469" s="300" t="s">
        <v>10</v>
      </c>
      <c r="D469" s="308" t="s">
        <v>201</v>
      </c>
      <c r="E469" s="302">
        <f>VLOOKUP($A469,Sheet1!$A$10:$P$487,3,FALSE)</f>
        <v>0</v>
      </c>
      <c r="F469" s="303">
        <f>VLOOKUP($A469,Sheet1!$A$10:$P$487,4,FALSE)</f>
        <v>0</v>
      </c>
      <c r="G469" s="303">
        <f>VLOOKUP($A469,Sheet1!$A$10:$P$487,5,FALSE)</f>
        <v>0.23</v>
      </c>
      <c r="H469" s="303">
        <f>VLOOKUP($A469,Sheet1!$A$10:$P$487,8,FALSE)</f>
        <v>0.19</v>
      </c>
      <c r="I469" s="304">
        <f t="shared" si="80"/>
        <v>0.42000000000000004</v>
      </c>
      <c r="J469" s="302">
        <f>VLOOKUP($A469,Sheet1!$A$10:$P$487,10,FALSE)</f>
        <v>0</v>
      </c>
      <c r="K469" s="303">
        <f>VLOOKUP($A469,Sheet1!$A$10:$P$487,11,FALSE)</f>
        <v>0.15</v>
      </c>
      <c r="L469" s="303">
        <f>VLOOKUP($A469,Sheet1!$A$10:$P$487,12,FALSE)</f>
        <v>0</v>
      </c>
      <c r="M469" s="303">
        <f>VLOOKUP($A469,Sheet1!$A$10:$P$487,15,FALSE)</f>
        <v>0.43</v>
      </c>
      <c r="N469" s="304">
        <f t="shared" si="81"/>
        <v>0.43</v>
      </c>
      <c r="O469" s="305">
        <f t="shared" si="83"/>
        <v>2.3809523809523725</v>
      </c>
    </row>
    <row r="470" spans="1:16" s="306" customFormat="1" ht="15" customHeight="1">
      <c r="A470" s="340" t="s">
        <v>51</v>
      </c>
      <c r="B470" s="347" t="s">
        <v>204</v>
      </c>
      <c r="C470" s="300" t="s">
        <v>10</v>
      </c>
      <c r="D470" s="301" t="s">
        <v>201</v>
      </c>
      <c r="E470" s="302">
        <f>VLOOKUP($A470,Sheet1!$A$10:$P$487,3,FALSE)</f>
        <v>0</v>
      </c>
      <c r="F470" s="303">
        <f>VLOOKUP($A470,Sheet1!$A$10:$P$487,4,FALSE)</f>
        <v>2.2799999999999998</v>
      </c>
      <c r="G470" s="303">
        <f>VLOOKUP($A470,Sheet1!$A$10:$P$487,5,FALSE)</f>
        <v>6.33</v>
      </c>
      <c r="H470" s="303">
        <f>VLOOKUP($A470,Sheet1!$A$10:$P$487,8,FALSE)</f>
        <v>28.3</v>
      </c>
      <c r="I470" s="304">
        <f t="shared" si="80"/>
        <v>34.630000000000003</v>
      </c>
      <c r="J470" s="302">
        <f>VLOOKUP($A470,Sheet1!$A$10:$P$487,10,FALSE)</f>
        <v>0.03</v>
      </c>
      <c r="K470" s="303">
        <f>VLOOKUP($A470,Sheet1!$A$10:$P$487,11,FALSE)</f>
        <v>0.79</v>
      </c>
      <c r="L470" s="303">
        <f>VLOOKUP($A470,Sheet1!$A$10:$P$487,12,FALSE)</f>
        <v>10.3</v>
      </c>
      <c r="M470" s="303">
        <f>VLOOKUP($A470,Sheet1!$A$10:$P$487,15,FALSE)</f>
        <v>28.98</v>
      </c>
      <c r="N470" s="304">
        <f t="shared" si="81"/>
        <v>39.28</v>
      </c>
      <c r="O470" s="305">
        <f t="shared" si="83"/>
        <v>13.427663875252671</v>
      </c>
    </row>
    <row r="471" spans="1:16" s="306" customFormat="1" ht="15" customHeight="1">
      <c r="A471" s="340" t="s">
        <v>5</v>
      </c>
      <c r="B471" s="347" t="s">
        <v>203</v>
      </c>
      <c r="C471" s="300" t="s">
        <v>10</v>
      </c>
      <c r="D471" s="301" t="s">
        <v>201</v>
      </c>
      <c r="E471" s="302">
        <f>VLOOKUP($A471,Sheet1!$A$10:$P$487,3,FALSE)</f>
        <v>0</v>
      </c>
      <c r="F471" s="303">
        <f>VLOOKUP($A471,Sheet1!$A$10:$P$487,4,FALSE)</f>
        <v>0</v>
      </c>
      <c r="G471" s="303">
        <f>VLOOKUP($A471,Sheet1!$A$10:$P$487,5,FALSE)</f>
        <v>2.5099999999999998</v>
      </c>
      <c r="H471" s="303">
        <f>VLOOKUP($A471,Sheet1!$A$10:$P$487,8,FALSE)</f>
        <v>8.66</v>
      </c>
      <c r="I471" s="304">
        <f t="shared" si="80"/>
        <v>11.17</v>
      </c>
      <c r="J471" s="302">
        <f>VLOOKUP($A471,Sheet1!$A$10:$P$487,10,FALSE)</f>
        <v>0</v>
      </c>
      <c r="K471" s="303">
        <f>VLOOKUP($A471,Sheet1!$A$10:$P$487,11,FALSE)</f>
        <v>0</v>
      </c>
      <c r="L471" s="303">
        <f>VLOOKUP($A471,Sheet1!$A$10:$P$487,12,FALSE)</f>
        <v>2.76</v>
      </c>
      <c r="M471" s="303">
        <f>VLOOKUP($A471,Sheet1!$A$10:$P$487,15,FALSE)</f>
        <v>4.3899999999999997</v>
      </c>
      <c r="N471" s="304">
        <f t="shared" si="81"/>
        <v>7.1499999999999995</v>
      </c>
      <c r="O471" s="305">
        <f t="shared" si="83"/>
        <v>-35.989256938227399</v>
      </c>
    </row>
    <row r="472" spans="1:16" s="306" customFormat="1" ht="15" customHeight="1">
      <c r="A472" s="340" t="s">
        <v>52</v>
      </c>
      <c r="B472" s="347" t="s">
        <v>202</v>
      </c>
      <c r="C472" s="300" t="s">
        <v>10</v>
      </c>
      <c r="D472" s="301" t="s">
        <v>201</v>
      </c>
      <c r="E472" s="302">
        <f>VLOOKUP($A472,Sheet1!$A$10:$P$487,3,FALSE)</f>
        <v>0</v>
      </c>
      <c r="F472" s="303">
        <f>VLOOKUP($A472,Sheet1!$A$10:$P$487,4,FALSE)</f>
        <v>0</v>
      </c>
      <c r="G472" s="303">
        <f>VLOOKUP($A472,Sheet1!$A$10:$P$487,5,FALSE)</f>
        <v>1.86</v>
      </c>
      <c r="H472" s="303">
        <f>VLOOKUP($A472,Sheet1!$A$10:$P$487,8,FALSE)</f>
        <v>7.27</v>
      </c>
      <c r="I472" s="304">
        <f t="shared" si="80"/>
        <v>9.129999999999999</v>
      </c>
      <c r="J472" s="302">
        <f>VLOOKUP($A472,Sheet1!$A$10:$P$487,10,FALSE)</f>
        <v>0</v>
      </c>
      <c r="K472" s="303">
        <f>VLOOKUP($A472,Sheet1!$A$10:$P$487,11,FALSE)</f>
        <v>0</v>
      </c>
      <c r="L472" s="303">
        <f>VLOOKUP($A472,Sheet1!$A$10:$P$487,12,FALSE)</f>
        <v>3.62</v>
      </c>
      <c r="M472" s="303">
        <f>VLOOKUP($A472,Sheet1!$A$10:$P$487,15,FALSE)</f>
        <v>2.29</v>
      </c>
      <c r="N472" s="304">
        <f t="shared" si="81"/>
        <v>5.91</v>
      </c>
      <c r="O472" s="305">
        <f t="shared" si="83"/>
        <v>-35.268346111719595</v>
      </c>
    </row>
    <row r="473" spans="1:16" s="306" customFormat="1" ht="15" customHeight="1">
      <c r="A473" s="340" t="s">
        <v>78</v>
      </c>
      <c r="B473" s="347" t="s">
        <v>191</v>
      </c>
      <c r="C473" s="300" t="s">
        <v>10</v>
      </c>
      <c r="D473" s="308" t="s">
        <v>190</v>
      </c>
      <c r="E473" s="302">
        <f>VLOOKUP($A473,Sheet1!$A$10:$P$487,3,FALSE)</f>
        <v>0</v>
      </c>
      <c r="F473" s="303">
        <f>VLOOKUP($A473,Sheet1!$A$10:$P$487,4,FALSE)</f>
        <v>0</v>
      </c>
      <c r="G473" s="303">
        <f>VLOOKUP($A473,Sheet1!$A$10:$P$487,5,FALSE)</f>
        <v>1.2</v>
      </c>
      <c r="H473" s="303">
        <f>VLOOKUP($A473,Sheet1!$A$10:$P$487,8,FALSE)</f>
        <v>2.33</v>
      </c>
      <c r="I473" s="304">
        <f t="shared" si="80"/>
        <v>3.5300000000000002</v>
      </c>
      <c r="J473" s="302">
        <f>VLOOKUP($A473,Sheet1!$A$10:$P$487,10,FALSE)</f>
        <v>0.01</v>
      </c>
      <c r="K473" s="303">
        <f>VLOOKUP($A473,Sheet1!$A$10:$P$487,11,FALSE)</f>
        <v>0</v>
      </c>
      <c r="L473" s="303">
        <f>VLOOKUP($A473,Sheet1!$A$10:$P$487,12,FALSE)</f>
        <v>1.51</v>
      </c>
      <c r="M473" s="303">
        <f>VLOOKUP($A473,Sheet1!$A$10:$P$487,15,FALSE)</f>
        <v>1.93</v>
      </c>
      <c r="N473" s="304">
        <f t="shared" si="81"/>
        <v>3.44</v>
      </c>
      <c r="O473" s="305">
        <f t="shared" si="83"/>
        <v>-2.5495750708215414</v>
      </c>
    </row>
    <row r="474" spans="1:16" s="99" customFormat="1" ht="15" customHeight="1">
      <c r="A474" s="156"/>
      <c r="B474" s="239"/>
      <c r="C474" s="161"/>
      <c r="D474" s="186"/>
      <c r="E474" s="156"/>
      <c r="F474" s="238"/>
      <c r="G474" s="238"/>
      <c r="H474" s="238"/>
      <c r="I474" s="239"/>
      <c r="J474" s="156"/>
      <c r="K474" s="238"/>
      <c r="L474" s="238"/>
      <c r="M474" s="238"/>
      <c r="N474" s="239"/>
      <c r="O474" s="152"/>
      <c r="P474" s="306"/>
    </row>
    <row r="475" spans="1:16" s="128" customFormat="1" ht="15" customHeight="1">
      <c r="A475" s="356" t="s">
        <v>287</v>
      </c>
      <c r="B475" s="164"/>
      <c r="C475" s="95"/>
      <c r="D475" s="146"/>
      <c r="E475" s="158">
        <f>SUM(E412:E474)</f>
        <v>0.14000000000000001</v>
      </c>
      <c r="F475" s="265">
        <f t="shared" ref="F475:N475" si="84">SUM(F412:F474)</f>
        <v>8.69</v>
      </c>
      <c r="G475" s="265">
        <f t="shared" si="84"/>
        <v>99.890000000000015</v>
      </c>
      <c r="H475" s="265">
        <f t="shared" si="84"/>
        <v>203.87</v>
      </c>
      <c r="I475" s="266">
        <f t="shared" si="84"/>
        <v>303.75999999999993</v>
      </c>
      <c r="J475" s="158">
        <f t="shared" si="84"/>
        <v>0.29000000000000004</v>
      </c>
      <c r="K475" s="265">
        <f t="shared" si="84"/>
        <v>7.9399999999999995</v>
      </c>
      <c r="L475" s="265">
        <f t="shared" si="84"/>
        <v>99.59</v>
      </c>
      <c r="M475" s="265">
        <f t="shared" si="84"/>
        <v>196.84</v>
      </c>
      <c r="N475" s="266">
        <f t="shared" si="84"/>
        <v>296.43</v>
      </c>
      <c r="O475" s="261">
        <f t="shared" ref="O475" si="85">((N475/I475)-1)*100</f>
        <v>-2.4130892810113047</v>
      </c>
      <c r="P475" s="306"/>
    </row>
    <row r="476" spans="1:16" s="144" customFormat="1" ht="15" hidden="1" customHeight="1">
      <c r="A476" s="471" t="s">
        <v>254</v>
      </c>
      <c r="B476" s="472" t="s">
        <v>59</v>
      </c>
      <c r="C476" s="683" t="s">
        <v>255</v>
      </c>
      <c r="D476" s="685" t="s">
        <v>256</v>
      </c>
      <c r="E476" s="680" t="s">
        <v>608</v>
      </c>
      <c r="F476" s="681"/>
      <c r="G476" s="681"/>
      <c r="H476" s="681"/>
      <c r="I476" s="682"/>
      <c r="J476" s="680" t="s">
        <v>635</v>
      </c>
      <c r="K476" s="681"/>
      <c r="L476" s="681"/>
      <c r="M476" s="681"/>
      <c r="N476" s="682"/>
      <c r="O476" s="143" t="s">
        <v>58</v>
      </c>
      <c r="P476" s="306"/>
    </row>
    <row r="477" spans="1:16" s="144" customFormat="1" ht="27" hidden="1" customHeight="1">
      <c r="A477" s="541"/>
      <c r="B477" s="542"/>
      <c r="C477" s="684"/>
      <c r="D477" s="686"/>
      <c r="E477" s="8" t="s">
        <v>60</v>
      </c>
      <c r="F477" s="222" t="s">
        <v>431</v>
      </c>
      <c r="G477" s="218" t="s">
        <v>333</v>
      </c>
      <c r="H477" s="9" t="s">
        <v>331</v>
      </c>
      <c r="I477" s="219" t="s">
        <v>332</v>
      </c>
      <c r="J477" s="8" t="s">
        <v>60</v>
      </c>
      <c r="K477" s="222" t="s">
        <v>431</v>
      </c>
      <c r="L477" s="218" t="s">
        <v>333</v>
      </c>
      <c r="M477" s="9" t="s">
        <v>331</v>
      </c>
      <c r="N477" s="219" t="s">
        <v>332</v>
      </c>
      <c r="O477" s="145" t="s">
        <v>61</v>
      </c>
      <c r="P477" s="306"/>
    </row>
    <row r="478" spans="1:16" s="98" customFormat="1" ht="15" hidden="1" customHeight="1">
      <c r="A478" s="153"/>
      <c r="B478" s="351"/>
      <c r="C478" s="155"/>
      <c r="D478" s="104"/>
      <c r="E478" s="156"/>
      <c r="F478" s="238"/>
      <c r="G478" s="238"/>
      <c r="H478" s="238"/>
      <c r="I478" s="239"/>
      <c r="J478" s="156"/>
      <c r="K478" s="238"/>
      <c r="L478" s="238"/>
      <c r="M478" s="238"/>
      <c r="N478" s="239"/>
      <c r="O478" s="152"/>
      <c r="P478" s="306"/>
    </row>
    <row r="479" spans="1:16" s="98" customFormat="1" ht="15" hidden="1" customHeight="1">
      <c r="A479" s="357" t="s">
        <v>297</v>
      </c>
      <c r="B479" s="165" t="s">
        <v>298</v>
      </c>
      <c r="C479" s="187"/>
      <c r="D479" s="166"/>
      <c r="E479" s="149"/>
      <c r="F479" s="150"/>
      <c r="G479" s="150"/>
      <c r="H479" s="150" t="s">
        <v>62</v>
      </c>
      <c r="I479" s="151"/>
      <c r="J479" s="149" t="s">
        <v>62</v>
      </c>
      <c r="K479" s="150" t="s">
        <v>62</v>
      </c>
      <c r="L479" s="150"/>
      <c r="M479" s="150"/>
      <c r="N479" s="151" t="s">
        <v>62</v>
      </c>
      <c r="O479" s="147"/>
      <c r="P479" s="306"/>
    </row>
    <row r="480" spans="1:16" s="306" customFormat="1" ht="15" hidden="1" customHeight="1">
      <c r="A480" s="340"/>
      <c r="B480" s="350"/>
      <c r="C480" s="300" t="s">
        <v>10</v>
      </c>
      <c r="D480" s="301" t="s">
        <v>137</v>
      </c>
      <c r="E480" s="302"/>
      <c r="F480" s="303"/>
      <c r="G480" s="303"/>
      <c r="H480" s="303"/>
      <c r="I480" s="304">
        <f t="shared" ref="I480:I485" si="86">G480+H480</f>
        <v>0</v>
      </c>
      <c r="J480" s="302"/>
      <c r="K480" s="303"/>
      <c r="L480" s="303"/>
      <c r="M480" s="303"/>
      <c r="N480" s="304">
        <f t="shared" ref="N480:N485" si="87">L480+M480</f>
        <v>0</v>
      </c>
      <c r="O480" s="305" t="e">
        <f t="shared" ref="O480:O485" si="88">((N480/I480)-1)*100</f>
        <v>#DIV/0!</v>
      </c>
    </row>
    <row r="481" spans="1:16" s="306" customFormat="1" ht="15" hidden="1" customHeight="1">
      <c r="A481" s="361"/>
      <c r="B481" s="362"/>
      <c r="C481" s="300"/>
      <c r="D481" s="301"/>
      <c r="E481" s="302"/>
      <c r="F481" s="303"/>
      <c r="G481" s="303"/>
      <c r="H481" s="303"/>
      <c r="I481" s="304">
        <f t="shared" ref="I481:I484" si="89">G481+H481</f>
        <v>0</v>
      </c>
      <c r="J481" s="302"/>
      <c r="K481" s="303"/>
      <c r="L481" s="303"/>
      <c r="M481" s="303"/>
      <c r="N481" s="304">
        <f t="shared" ref="N481:N484" si="90">L481+M481</f>
        <v>0</v>
      </c>
      <c r="O481" s="305" t="e">
        <f t="shared" ref="O481:O484" si="91">((N481/I481)-1)*100</f>
        <v>#DIV/0!</v>
      </c>
    </row>
    <row r="482" spans="1:16" s="306" customFormat="1" ht="15" hidden="1" customHeight="1">
      <c r="A482" s="361"/>
      <c r="B482" s="362"/>
      <c r="C482" s="300"/>
      <c r="D482" s="301"/>
      <c r="E482" s="302"/>
      <c r="F482" s="303"/>
      <c r="G482" s="303"/>
      <c r="H482" s="303"/>
      <c r="I482" s="304">
        <f t="shared" si="89"/>
        <v>0</v>
      </c>
      <c r="J482" s="302"/>
      <c r="K482" s="303"/>
      <c r="L482" s="303"/>
      <c r="M482" s="303"/>
      <c r="N482" s="304">
        <f t="shared" si="90"/>
        <v>0</v>
      </c>
      <c r="O482" s="305" t="e">
        <f t="shared" si="91"/>
        <v>#DIV/0!</v>
      </c>
    </row>
    <row r="483" spans="1:16" s="306" customFormat="1" ht="15" hidden="1" customHeight="1">
      <c r="A483" s="361"/>
      <c r="B483" s="362"/>
      <c r="C483" s="300"/>
      <c r="D483" s="301"/>
      <c r="E483" s="302"/>
      <c r="F483" s="303"/>
      <c r="G483" s="303"/>
      <c r="H483" s="303"/>
      <c r="I483" s="304">
        <f t="shared" si="89"/>
        <v>0</v>
      </c>
      <c r="J483" s="302"/>
      <c r="K483" s="303"/>
      <c r="L483" s="303"/>
      <c r="M483" s="303"/>
      <c r="N483" s="304">
        <f t="shared" si="90"/>
        <v>0</v>
      </c>
      <c r="O483" s="305" t="e">
        <f t="shared" si="91"/>
        <v>#DIV/0!</v>
      </c>
    </row>
    <row r="484" spans="1:16" s="306" customFormat="1" ht="15" hidden="1" customHeight="1">
      <c r="A484" s="361"/>
      <c r="B484" s="362"/>
      <c r="C484" s="300"/>
      <c r="D484" s="301"/>
      <c r="E484" s="302"/>
      <c r="F484" s="303"/>
      <c r="G484" s="303"/>
      <c r="H484" s="303"/>
      <c r="I484" s="304">
        <f t="shared" si="89"/>
        <v>0</v>
      </c>
      <c r="J484" s="302"/>
      <c r="K484" s="303"/>
      <c r="L484" s="303"/>
      <c r="M484" s="303"/>
      <c r="N484" s="304">
        <f t="shared" si="90"/>
        <v>0</v>
      </c>
      <c r="O484" s="305" t="e">
        <f t="shared" si="91"/>
        <v>#DIV/0!</v>
      </c>
    </row>
    <row r="485" spans="1:16" s="306" customFormat="1" ht="15" hidden="1" customHeight="1">
      <c r="A485" s="361"/>
      <c r="B485" s="362"/>
      <c r="C485" s="300"/>
      <c r="D485" s="301"/>
      <c r="E485" s="302"/>
      <c r="F485" s="303"/>
      <c r="G485" s="303"/>
      <c r="H485" s="303"/>
      <c r="I485" s="304">
        <f t="shared" si="86"/>
        <v>0</v>
      </c>
      <c r="J485" s="302"/>
      <c r="K485" s="303"/>
      <c r="L485" s="303"/>
      <c r="M485" s="303"/>
      <c r="N485" s="304">
        <f t="shared" si="87"/>
        <v>0</v>
      </c>
      <c r="O485" s="305" t="e">
        <f t="shared" si="88"/>
        <v>#DIV/0!</v>
      </c>
    </row>
    <row r="486" spans="1:16" s="98" customFormat="1" ht="15" hidden="1" customHeight="1">
      <c r="A486" s="153"/>
      <c r="B486" s="351"/>
      <c r="C486" s="155"/>
      <c r="D486" s="185"/>
      <c r="E486" s="156"/>
      <c r="F486" s="238"/>
      <c r="G486" s="238"/>
      <c r="H486" s="238"/>
      <c r="I486" s="239"/>
      <c r="J486" s="156"/>
      <c r="K486" s="238"/>
      <c r="L486" s="238"/>
      <c r="M486" s="238"/>
      <c r="N486" s="239"/>
      <c r="O486" s="152"/>
      <c r="P486" s="306"/>
    </row>
    <row r="487" spans="1:16" s="128" customFormat="1" ht="15" hidden="1" customHeight="1">
      <c r="A487" s="493" t="s">
        <v>573</v>
      </c>
      <c r="B487" s="494"/>
      <c r="C487" s="95"/>
      <c r="D487" s="146"/>
      <c r="E487" s="158">
        <f t="shared" ref="E487:N487" si="92">SUM(E479:E486)</f>
        <v>0</v>
      </c>
      <c r="F487" s="265">
        <f t="shared" si="92"/>
        <v>0</v>
      </c>
      <c r="G487" s="265">
        <f t="shared" si="92"/>
        <v>0</v>
      </c>
      <c r="H487" s="265">
        <f t="shared" si="92"/>
        <v>0</v>
      </c>
      <c r="I487" s="266">
        <f t="shared" si="92"/>
        <v>0</v>
      </c>
      <c r="J487" s="158">
        <f t="shared" si="92"/>
        <v>0</v>
      </c>
      <c r="K487" s="265">
        <f t="shared" si="92"/>
        <v>0</v>
      </c>
      <c r="L487" s="265">
        <f t="shared" si="92"/>
        <v>0</v>
      </c>
      <c r="M487" s="265">
        <f t="shared" si="92"/>
        <v>0</v>
      </c>
      <c r="N487" s="266">
        <f t="shared" si="92"/>
        <v>0</v>
      </c>
      <c r="O487" s="261" t="e">
        <f t="shared" ref="O487" si="93">((N487/I487)-1)*100</f>
        <v>#DIV/0!</v>
      </c>
      <c r="P487" s="306"/>
    </row>
    <row r="488" spans="1:16" s="98" customFormat="1" ht="15" hidden="1" customHeight="1">
      <c r="A488" s="188"/>
      <c r="B488" s="586"/>
      <c r="C488" s="190"/>
      <c r="D488" s="476"/>
      <c r="E488" s="587"/>
      <c r="F488" s="588"/>
      <c r="G488" s="588"/>
      <c r="H488" s="588"/>
      <c r="I488" s="589"/>
      <c r="J488" s="587"/>
      <c r="K488" s="588"/>
      <c r="L488" s="588"/>
      <c r="M488" s="588"/>
      <c r="N488" s="589"/>
      <c r="O488" s="590"/>
      <c r="P488" s="306"/>
    </row>
    <row r="489" spans="1:16" s="98" customFormat="1" ht="15" customHeight="1">
      <c r="A489" s="240"/>
      <c r="C489" s="241"/>
      <c r="D489" s="594"/>
      <c r="E489" s="595"/>
      <c r="F489" s="595"/>
      <c r="G489" s="595"/>
      <c r="H489" s="595"/>
      <c r="I489" s="595"/>
      <c r="J489" s="595"/>
      <c r="K489" s="595"/>
      <c r="L489" s="595"/>
      <c r="M489" s="595"/>
      <c r="N489" s="595"/>
      <c r="O489" s="101"/>
      <c r="P489" s="306"/>
    </row>
    <row r="490" spans="1:16" s="144" customFormat="1" ht="15" customHeight="1">
      <c r="A490" s="340"/>
      <c r="B490" s="350"/>
      <c r="C490" s="300"/>
      <c r="D490" s="301"/>
      <c r="E490" s="302" t="s">
        <v>635</v>
      </c>
      <c r="F490" s="303"/>
      <c r="G490" s="303"/>
      <c r="H490" s="303"/>
      <c r="I490" s="304"/>
      <c r="J490" s="302" t="s">
        <v>868</v>
      </c>
      <c r="K490" s="303"/>
      <c r="L490" s="303"/>
      <c r="M490" s="303"/>
      <c r="N490" s="304"/>
      <c r="O490" s="305"/>
      <c r="P490" s="306"/>
    </row>
    <row r="491" spans="1:16" s="144" customFormat="1" ht="27">
      <c r="A491" s="471" t="s">
        <v>254</v>
      </c>
      <c r="B491" s="472" t="s">
        <v>59</v>
      </c>
      <c r="C491" s="473" t="s">
        <v>255</v>
      </c>
      <c r="D491" s="474" t="s">
        <v>256</v>
      </c>
      <c r="E491" s="8" t="s">
        <v>60</v>
      </c>
      <c r="F491" s="222" t="s">
        <v>431</v>
      </c>
      <c r="G491" s="218" t="s">
        <v>333</v>
      </c>
      <c r="H491" s="9" t="s">
        <v>331</v>
      </c>
      <c r="I491" s="450" t="s">
        <v>332</v>
      </c>
      <c r="J491" s="8" t="s">
        <v>60</v>
      </c>
      <c r="K491" s="222" t="s">
        <v>431</v>
      </c>
      <c r="L491" s="218" t="s">
        <v>333</v>
      </c>
      <c r="M491" s="9" t="s">
        <v>331</v>
      </c>
      <c r="N491" s="450" t="s">
        <v>332</v>
      </c>
      <c r="O491" s="145" t="s">
        <v>1684</v>
      </c>
      <c r="P491" s="306"/>
    </row>
    <row r="492" spans="1:16" s="98" customFormat="1" ht="15" customHeight="1">
      <c r="A492" s="167" t="s">
        <v>288</v>
      </c>
      <c r="B492" s="636" t="s">
        <v>82</v>
      </c>
      <c r="C492" s="187"/>
      <c r="D492" s="166"/>
      <c r="E492" s="149"/>
      <c r="F492" s="150"/>
      <c r="G492" s="150"/>
      <c r="H492" s="150" t="s">
        <v>62</v>
      </c>
      <c r="I492" s="151"/>
      <c r="J492" s="149" t="s">
        <v>62</v>
      </c>
      <c r="K492" s="150" t="s">
        <v>62</v>
      </c>
      <c r="L492" s="150"/>
      <c r="M492" s="150"/>
      <c r="N492" s="151" t="s">
        <v>62</v>
      </c>
      <c r="O492" s="147"/>
      <c r="P492" s="306"/>
    </row>
    <row r="493" spans="1:16" s="306" customFormat="1" ht="15" customHeight="1">
      <c r="A493" s="340" t="s">
        <v>821</v>
      </c>
      <c r="B493" s="350" t="s">
        <v>822</v>
      </c>
      <c r="C493" s="300" t="s">
        <v>10</v>
      </c>
      <c r="D493" s="301" t="s">
        <v>141</v>
      </c>
      <c r="E493" s="302">
        <f>VLOOKUP($A493,Sheet1!$A$10:$P$487,3,FALSE)</f>
        <v>0</v>
      </c>
      <c r="F493" s="303">
        <f>VLOOKUP($A493,Sheet1!$A$10:$P$487,4,FALSE)</f>
        <v>0.04</v>
      </c>
      <c r="G493" s="303">
        <f>VLOOKUP($A493,Sheet1!$A$10:$P$487,5,FALSE)</f>
        <v>0.28000000000000003</v>
      </c>
      <c r="H493" s="303">
        <f>VLOOKUP($A493,Sheet1!$A$10:$P$487,8,FALSE)</f>
        <v>0.65</v>
      </c>
      <c r="I493" s="304">
        <f t="shared" ref="I493:I507" si="94">G493+H493</f>
        <v>0.93</v>
      </c>
      <c r="J493" s="302">
        <f>VLOOKUP($A493,Sheet1!$A$10:$P$487,10,FALSE)</f>
        <v>0.02</v>
      </c>
      <c r="K493" s="303">
        <f>VLOOKUP($A493,Sheet1!$A$10:$P$487,11,FALSE)</f>
        <v>0</v>
      </c>
      <c r="L493" s="303">
        <f>VLOOKUP($A493,Sheet1!$A$10:$P$487,12,FALSE)</f>
        <v>0.27</v>
      </c>
      <c r="M493" s="303">
        <f>VLOOKUP($A493,Sheet1!$A$10:$P$487,15,FALSE)</f>
        <v>0.62</v>
      </c>
      <c r="N493" s="304">
        <f t="shared" ref="N493:N507" si="95">L493+M493</f>
        <v>0.89</v>
      </c>
      <c r="O493" s="305">
        <f t="shared" ref="O493:O507" si="96">((N493/I493)-1)*100</f>
        <v>-4.3010752688172111</v>
      </c>
    </row>
    <row r="494" spans="1:16" s="306" customFormat="1" ht="15" customHeight="1">
      <c r="A494" s="340" t="s">
        <v>823</v>
      </c>
      <c r="B494" s="350" t="s">
        <v>824</v>
      </c>
      <c r="C494" s="300" t="s">
        <v>10</v>
      </c>
      <c r="D494" s="301" t="s">
        <v>141</v>
      </c>
      <c r="E494" s="302">
        <f>VLOOKUP($A494,Sheet1!$A$10:$P$487,3,FALSE)</f>
        <v>0</v>
      </c>
      <c r="F494" s="303">
        <f>VLOOKUP($A494,Sheet1!$A$10:$P$487,4,FALSE)</f>
        <v>0</v>
      </c>
      <c r="G494" s="303">
        <f>VLOOKUP($A494,Sheet1!$A$10:$P$487,5,FALSE)</f>
        <v>0.15</v>
      </c>
      <c r="H494" s="303">
        <f>VLOOKUP($A494,Sheet1!$A$10:$P$487,8,FALSE)</f>
        <v>0.34</v>
      </c>
      <c r="I494" s="304">
        <f t="shared" si="94"/>
        <v>0.49</v>
      </c>
      <c r="J494" s="302">
        <f>VLOOKUP($A494,Sheet1!$A$10:$P$487,10,FALSE)</f>
        <v>0</v>
      </c>
      <c r="K494" s="303">
        <f>VLOOKUP($A494,Sheet1!$A$10:$P$487,11,FALSE)</f>
        <v>0.25</v>
      </c>
      <c r="L494" s="303">
        <f>VLOOKUP($A494,Sheet1!$A$10:$P$487,12,FALSE)</f>
        <v>0</v>
      </c>
      <c r="M494" s="303">
        <f>VLOOKUP($A494,Sheet1!$A$10:$P$487,15,FALSE)</f>
        <v>0.48</v>
      </c>
      <c r="N494" s="304">
        <f t="shared" si="95"/>
        <v>0.48</v>
      </c>
      <c r="O494" s="305">
        <f t="shared" si="96"/>
        <v>-2.0408163265306145</v>
      </c>
    </row>
    <row r="495" spans="1:16" s="306" customFormat="1" ht="15" customHeight="1">
      <c r="A495" s="340" t="s">
        <v>1444</v>
      </c>
      <c r="B495" s="350" t="s">
        <v>1445</v>
      </c>
      <c r="C495" s="300" t="s">
        <v>10</v>
      </c>
      <c r="D495" s="301" t="s">
        <v>141</v>
      </c>
      <c r="E495" s="302">
        <f>VLOOKUP($A495,Sheet1!$A$10:$P$487,3,FALSE)</f>
        <v>0</v>
      </c>
      <c r="F495" s="303">
        <f>VLOOKUP($A495,Sheet1!$A$10:$P$487,4,FALSE)</f>
        <v>0</v>
      </c>
      <c r="G495" s="303">
        <f>VLOOKUP($A495,Sheet1!$A$10:$P$487,5,FALSE)</f>
        <v>0</v>
      </c>
      <c r="H495" s="303">
        <f>VLOOKUP($A495,Sheet1!$A$10:$P$487,8,FALSE)</f>
        <v>0</v>
      </c>
      <c r="I495" s="304">
        <f t="shared" si="94"/>
        <v>0</v>
      </c>
      <c r="J495" s="302">
        <f>VLOOKUP($A495,Sheet1!$A$10:$P$487,10,FALSE)</f>
        <v>0</v>
      </c>
      <c r="K495" s="303">
        <f>VLOOKUP($A495,Sheet1!$A$10:$P$487,11,FALSE)</f>
        <v>0</v>
      </c>
      <c r="L495" s="303">
        <f>VLOOKUP($A495,Sheet1!$A$10:$P$487,12,FALSE)</f>
        <v>0</v>
      </c>
      <c r="M495" s="303">
        <f>VLOOKUP($A495,Sheet1!$A$10:$P$487,15,FALSE)</f>
        <v>0.2</v>
      </c>
      <c r="N495" s="304">
        <f t="shared" si="95"/>
        <v>0.2</v>
      </c>
      <c r="O495" s="305" t="e">
        <f t="shared" si="96"/>
        <v>#DIV/0!</v>
      </c>
    </row>
    <row r="496" spans="1:16" s="306" customFormat="1" ht="15" customHeight="1">
      <c r="A496" s="340" t="s">
        <v>825</v>
      </c>
      <c r="B496" s="350" t="s">
        <v>826</v>
      </c>
      <c r="C496" s="300" t="s">
        <v>10</v>
      </c>
      <c r="D496" s="301" t="s">
        <v>141</v>
      </c>
      <c r="E496" s="302">
        <f>VLOOKUP($A496,Sheet1!$A$10:$P$487,3,FALSE)</f>
        <v>0</v>
      </c>
      <c r="F496" s="303">
        <f>VLOOKUP($A496,Sheet1!$A$10:$P$487,4,FALSE)</f>
        <v>0</v>
      </c>
      <c r="G496" s="303">
        <f>VLOOKUP($A496,Sheet1!$A$10:$P$487,5,FALSE)</f>
        <v>0.06</v>
      </c>
      <c r="H496" s="303">
        <f>VLOOKUP($A496,Sheet1!$A$10:$P$487,8,FALSE)</f>
        <v>0.39</v>
      </c>
      <c r="I496" s="304">
        <f t="shared" si="94"/>
        <v>0.45</v>
      </c>
      <c r="J496" s="302">
        <f>VLOOKUP($A496,Sheet1!$A$10:$P$487,10,FALSE)</f>
        <v>0</v>
      </c>
      <c r="K496" s="303">
        <f>VLOOKUP($A496,Sheet1!$A$10:$P$487,11,FALSE)</f>
        <v>0</v>
      </c>
      <c r="L496" s="303">
        <f>VLOOKUP($A496,Sheet1!$A$10:$P$487,12,FALSE)</f>
        <v>0.53</v>
      </c>
      <c r="M496" s="303">
        <f>VLOOKUP($A496,Sheet1!$A$10:$P$487,15,FALSE)</f>
        <v>0.25</v>
      </c>
      <c r="N496" s="304">
        <f t="shared" si="95"/>
        <v>0.78</v>
      </c>
      <c r="O496" s="305">
        <f t="shared" si="96"/>
        <v>73.333333333333343</v>
      </c>
    </row>
    <row r="497" spans="1:16" s="306" customFormat="1" ht="15" customHeight="1">
      <c r="A497" s="340" t="s">
        <v>1539</v>
      </c>
      <c r="B497" s="350" t="s">
        <v>1540</v>
      </c>
      <c r="C497" s="300" t="s">
        <v>10</v>
      </c>
      <c r="D497" s="301" t="s">
        <v>1673</v>
      </c>
      <c r="E497" s="302">
        <f>VLOOKUP($A497,Sheet1!$A$10:$P$487,3,FALSE)</f>
        <v>0</v>
      </c>
      <c r="F497" s="303">
        <f>VLOOKUP($A497,Sheet1!$A$10:$P$487,4,FALSE)</f>
        <v>0</v>
      </c>
      <c r="G497" s="303">
        <f>VLOOKUP($A497,Sheet1!$A$10:$P$487,5,FALSE)</f>
        <v>0.05</v>
      </c>
      <c r="H497" s="303">
        <f>VLOOKUP($A497,Sheet1!$A$10:$P$487,8,FALSE)</f>
        <v>0.04</v>
      </c>
      <c r="I497" s="304">
        <f t="shared" si="94"/>
        <v>0.09</v>
      </c>
      <c r="J497" s="302">
        <f>VLOOKUP($A497,Sheet1!$A$10:$P$487,10,FALSE)</f>
        <v>0</v>
      </c>
      <c r="K497" s="303">
        <f>VLOOKUP($A497,Sheet1!$A$10:$P$487,11,FALSE)</f>
        <v>0</v>
      </c>
      <c r="L497" s="303">
        <f>VLOOKUP($A497,Sheet1!$A$10:$P$487,12,FALSE)</f>
        <v>0</v>
      </c>
      <c r="M497" s="303">
        <f>VLOOKUP($A497,Sheet1!$A$10:$P$487,15,FALSE)</f>
        <v>0.11</v>
      </c>
      <c r="N497" s="304">
        <f t="shared" si="95"/>
        <v>0.11</v>
      </c>
      <c r="O497" s="305">
        <f t="shared" si="96"/>
        <v>22.222222222222232</v>
      </c>
    </row>
    <row r="498" spans="1:16" s="306" customFormat="1" ht="15" customHeight="1">
      <c r="A498" s="340" t="s">
        <v>1462</v>
      </c>
      <c r="B498" s="347" t="s">
        <v>1464</v>
      </c>
      <c r="C498" s="300" t="s">
        <v>1437</v>
      </c>
      <c r="D498" s="301" t="s">
        <v>1692</v>
      </c>
      <c r="E498" s="302">
        <f>VLOOKUP($A498,Sheet1!$A$10:$P$487,3,FALSE)</f>
        <v>0</v>
      </c>
      <c r="F498" s="303">
        <f>VLOOKUP($A498,Sheet1!$A$10:$P$487,4,FALSE)</f>
        <v>0</v>
      </c>
      <c r="G498" s="303">
        <f>VLOOKUP($A498,Sheet1!$A$10:$P$487,5,FALSE)</f>
        <v>0.11</v>
      </c>
      <c r="H498" s="303">
        <f>VLOOKUP($A498,Sheet1!$A$10:$P$487,8,FALSE)</f>
        <v>0.05</v>
      </c>
      <c r="I498" s="304">
        <f t="shared" si="94"/>
        <v>0.16</v>
      </c>
      <c r="J498" s="302">
        <f>VLOOKUP($A498,Sheet1!$A$10:$P$487,10,FALSE)</f>
        <v>0</v>
      </c>
      <c r="K498" s="303">
        <f>VLOOKUP($A498,Sheet1!$A$10:$P$487,11,FALSE)</f>
        <v>0</v>
      </c>
      <c r="L498" s="303">
        <f>VLOOKUP($A498,Sheet1!$A$10:$P$487,12,FALSE)</f>
        <v>0.17</v>
      </c>
      <c r="M498" s="303">
        <f>VLOOKUP($A498,Sheet1!$A$10:$P$487,15,FALSE)</f>
        <v>0.14000000000000001</v>
      </c>
      <c r="N498" s="304">
        <f t="shared" si="95"/>
        <v>0.31000000000000005</v>
      </c>
      <c r="O498" s="305">
        <f t="shared" si="96"/>
        <v>93.750000000000028</v>
      </c>
    </row>
    <row r="499" spans="1:16" s="306" customFormat="1" ht="15" customHeight="1">
      <c r="A499" s="340" t="s">
        <v>1471</v>
      </c>
      <c r="B499" s="347" t="s">
        <v>1475</v>
      </c>
      <c r="C499" s="300" t="s">
        <v>1437</v>
      </c>
      <c r="D499" s="301" t="s">
        <v>1691</v>
      </c>
      <c r="E499" s="302">
        <f>VLOOKUP($A499,Sheet1!$A$10:$P$487,3,FALSE)</f>
        <v>0</v>
      </c>
      <c r="F499" s="303">
        <f>VLOOKUP($A499,Sheet1!$A$10:$P$487,4,FALSE)</f>
        <v>0</v>
      </c>
      <c r="G499" s="303">
        <f>VLOOKUP($A499,Sheet1!$A$10:$P$487,5,FALSE)</f>
        <v>0</v>
      </c>
      <c r="H499" s="303">
        <f>VLOOKUP($A499,Sheet1!$A$10:$P$487,8,FALSE)</f>
        <v>0.02</v>
      </c>
      <c r="I499" s="304">
        <f t="shared" si="94"/>
        <v>0.02</v>
      </c>
      <c r="J499" s="302">
        <f>VLOOKUP($A499,Sheet1!$A$10:$P$487,10,FALSE)</f>
        <v>0</v>
      </c>
      <c r="K499" s="303">
        <f>VLOOKUP($A499,Sheet1!$A$10:$P$487,11,FALSE)</f>
        <v>0</v>
      </c>
      <c r="L499" s="303">
        <f>VLOOKUP($A499,Sheet1!$A$10:$P$487,12,FALSE)</f>
        <v>0</v>
      </c>
      <c r="M499" s="303">
        <f>VLOOKUP($A499,Sheet1!$A$10:$P$487,15,FALSE)</f>
        <v>0.04</v>
      </c>
      <c r="N499" s="304">
        <f t="shared" si="95"/>
        <v>0.04</v>
      </c>
      <c r="O499" s="305">
        <f t="shared" si="96"/>
        <v>100</v>
      </c>
    </row>
    <row r="500" spans="1:16" s="306" customFormat="1" ht="15" customHeight="1">
      <c r="A500" s="340" t="s">
        <v>1547</v>
      </c>
      <c r="B500" s="347" t="s">
        <v>1548</v>
      </c>
      <c r="C500" s="300" t="s">
        <v>1437</v>
      </c>
      <c r="D500" s="301" t="s">
        <v>1691</v>
      </c>
      <c r="E500" s="302">
        <f>VLOOKUP($A500,Sheet1!$A$10:$P$487,3,FALSE)</f>
        <v>0</v>
      </c>
      <c r="F500" s="303">
        <f>VLOOKUP($A500,Sheet1!$A$10:$P$487,4,FALSE)</f>
        <v>0</v>
      </c>
      <c r="G500" s="303">
        <f>VLOOKUP($A500,Sheet1!$A$10:$P$487,5,FALSE)</f>
        <v>0</v>
      </c>
      <c r="H500" s="303">
        <f>VLOOKUP($A500,Sheet1!$A$10:$P$487,8,FALSE)</f>
        <v>0.02</v>
      </c>
      <c r="I500" s="304">
        <f t="shared" si="94"/>
        <v>0.02</v>
      </c>
      <c r="J500" s="302">
        <f>VLOOKUP($A500,Sheet1!$A$10:$P$487,10,FALSE)</f>
        <v>0</v>
      </c>
      <c r="K500" s="303">
        <f>VLOOKUP($A500,Sheet1!$A$10:$P$487,11,FALSE)</f>
        <v>0</v>
      </c>
      <c r="L500" s="303">
        <f>VLOOKUP($A500,Sheet1!$A$10:$P$487,12,FALSE)</f>
        <v>0</v>
      </c>
      <c r="M500" s="303">
        <f>VLOOKUP($A500,Sheet1!$A$10:$P$487,15,FALSE)</f>
        <v>0.03</v>
      </c>
      <c r="N500" s="304">
        <f t="shared" si="95"/>
        <v>0.03</v>
      </c>
      <c r="O500" s="305">
        <f t="shared" si="96"/>
        <v>50</v>
      </c>
    </row>
    <row r="501" spans="1:16" s="182" customFormat="1" ht="15" customHeight="1">
      <c r="A501" s="340" t="s">
        <v>1527</v>
      </c>
      <c r="B501" s="347" t="s">
        <v>1528</v>
      </c>
      <c r="C501" s="300" t="s">
        <v>1437</v>
      </c>
      <c r="D501" s="301" t="s">
        <v>1697</v>
      </c>
      <c r="E501" s="302">
        <f>VLOOKUP($A501,Sheet1!$A$10:$P$487,3,FALSE)</f>
        <v>0</v>
      </c>
      <c r="F501" s="303">
        <f>VLOOKUP($A501,Sheet1!$A$10:$P$487,4,FALSE)</f>
        <v>0</v>
      </c>
      <c r="G501" s="303">
        <f>VLOOKUP($A501,Sheet1!$A$10:$P$487,5,FALSE)</f>
        <v>0.01</v>
      </c>
      <c r="H501" s="303">
        <f>VLOOKUP($A501,Sheet1!$A$10:$P$487,8,FALSE)</f>
        <v>0.04</v>
      </c>
      <c r="I501" s="304">
        <f t="shared" si="94"/>
        <v>0.05</v>
      </c>
      <c r="J501" s="302">
        <f>VLOOKUP($A501,Sheet1!$A$10:$P$487,10,FALSE)</f>
        <v>0</v>
      </c>
      <c r="K501" s="303">
        <f>VLOOKUP($A501,Sheet1!$A$10:$P$487,11,FALSE)</f>
        <v>0</v>
      </c>
      <c r="L501" s="303">
        <f>VLOOKUP($A501,Sheet1!$A$10:$P$487,12,FALSE)</f>
        <v>0.05</v>
      </c>
      <c r="M501" s="303">
        <f>VLOOKUP($A501,Sheet1!$A$10:$P$487,15,FALSE)</f>
        <v>0.03</v>
      </c>
      <c r="N501" s="304">
        <f t="shared" si="95"/>
        <v>0.08</v>
      </c>
      <c r="O501" s="305">
        <f t="shared" si="96"/>
        <v>59.999999999999986</v>
      </c>
      <c r="P501" s="306"/>
    </row>
    <row r="502" spans="1:16" s="182" customFormat="1" ht="15" customHeight="1">
      <c r="A502" s="340" t="s">
        <v>1565</v>
      </c>
      <c r="B502" s="347" t="s">
        <v>1566</v>
      </c>
      <c r="C502" s="300" t="s">
        <v>1437</v>
      </c>
      <c r="D502" s="301" t="s">
        <v>1697</v>
      </c>
      <c r="E502" s="302">
        <f>VLOOKUP($A502,Sheet1!$A$10:$P$487,3,FALSE)</f>
        <v>0</v>
      </c>
      <c r="F502" s="303">
        <f>VLOOKUP($A502,Sheet1!$A$10:$P$487,4,FALSE)</f>
        <v>0</v>
      </c>
      <c r="G502" s="303">
        <f>VLOOKUP($A502,Sheet1!$A$10:$P$487,5,FALSE)</f>
        <v>0</v>
      </c>
      <c r="H502" s="303">
        <f>VLOOKUP($A502,Sheet1!$A$10:$P$487,8,FALSE)</f>
        <v>0.04</v>
      </c>
      <c r="I502" s="304">
        <f t="shared" si="94"/>
        <v>0.04</v>
      </c>
      <c r="J502" s="302">
        <f>VLOOKUP($A502,Sheet1!$A$10:$P$487,10,FALSE)</f>
        <v>0</v>
      </c>
      <c r="K502" s="303">
        <f>VLOOKUP($A502,Sheet1!$A$10:$P$487,11,FALSE)</f>
        <v>0</v>
      </c>
      <c r="L502" s="303">
        <f>VLOOKUP($A502,Sheet1!$A$10:$P$487,12,FALSE)</f>
        <v>0</v>
      </c>
      <c r="M502" s="303">
        <f>VLOOKUP($A502,Sheet1!$A$10:$P$487,15,FALSE)</f>
        <v>0.06</v>
      </c>
      <c r="N502" s="304">
        <f t="shared" si="95"/>
        <v>0.06</v>
      </c>
      <c r="O502" s="305">
        <f t="shared" si="96"/>
        <v>50</v>
      </c>
      <c r="P502" s="306"/>
    </row>
    <row r="503" spans="1:16" s="182" customFormat="1" ht="15" customHeight="1">
      <c r="A503" s="340" t="s">
        <v>1517</v>
      </c>
      <c r="B503" s="347" t="s">
        <v>1518</v>
      </c>
      <c r="C503" s="300" t="s">
        <v>1437</v>
      </c>
      <c r="D503" s="301" t="s">
        <v>1696</v>
      </c>
      <c r="E503" s="302">
        <f>VLOOKUP($A503,Sheet1!$A$10:$P$487,3,FALSE)</f>
        <v>0</v>
      </c>
      <c r="F503" s="303">
        <f>VLOOKUP($A503,Sheet1!$A$10:$P$487,4,FALSE)</f>
        <v>0</v>
      </c>
      <c r="G503" s="303">
        <f>VLOOKUP($A503,Sheet1!$A$10:$P$487,5,FALSE)</f>
        <v>0</v>
      </c>
      <c r="H503" s="303">
        <f>VLOOKUP($A503,Sheet1!$A$10:$P$487,8,FALSE)</f>
        <v>0</v>
      </c>
      <c r="I503" s="304">
        <f t="shared" si="94"/>
        <v>0</v>
      </c>
      <c r="J503" s="302">
        <f>VLOOKUP($A503,Sheet1!$A$10:$P$487,10,FALSE)</f>
        <v>0</v>
      </c>
      <c r="K503" s="303">
        <f>VLOOKUP($A503,Sheet1!$A$10:$P$487,11,FALSE)</f>
        <v>0</v>
      </c>
      <c r="L503" s="303">
        <f>VLOOKUP($A503,Sheet1!$A$10:$P$487,12,FALSE)</f>
        <v>0.05</v>
      </c>
      <c r="M503" s="303">
        <f>VLOOKUP($A503,Sheet1!$A$10:$P$487,15,FALSE)</f>
        <v>0.01</v>
      </c>
      <c r="N503" s="304">
        <f t="shared" si="95"/>
        <v>6.0000000000000005E-2</v>
      </c>
      <c r="O503" s="305" t="e">
        <f t="shared" si="96"/>
        <v>#DIV/0!</v>
      </c>
      <c r="P503" s="306"/>
    </row>
    <row r="504" spans="1:16" s="182" customFormat="1" ht="15" customHeight="1">
      <c r="A504" s="349" t="s">
        <v>788</v>
      </c>
      <c r="B504" s="347" t="s">
        <v>789</v>
      </c>
      <c r="C504" s="300" t="s">
        <v>10</v>
      </c>
      <c r="D504" s="301" t="s">
        <v>790</v>
      </c>
      <c r="E504" s="302">
        <f>VLOOKUP($A504,Sheet1!$A$10:$P$487,3,FALSE)</f>
        <v>0</v>
      </c>
      <c r="F504" s="303">
        <f>VLOOKUP($A504,Sheet1!$A$10:$P$487,4,FALSE)</f>
        <v>0</v>
      </c>
      <c r="G504" s="303">
        <f>VLOOKUP($A504,Sheet1!$A$10:$P$487,5,FALSE)</f>
        <v>0.28999999999999998</v>
      </c>
      <c r="H504" s="303">
        <f>VLOOKUP($A504,Sheet1!$A$10:$P$487,8,FALSE)</f>
        <v>0.25</v>
      </c>
      <c r="I504" s="304">
        <f t="shared" si="94"/>
        <v>0.54</v>
      </c>
      <c r="J504" s="302">
        <f>VLOOKUP($A504,Sheet1!$A$10:$P$487,10,FALSE)</f>
        <v>0</v>
      </c>
      <c r="K504" s="303">
        <f>VLOOKUP($A504,Sheet1!$A$10:$P$487,11,FALSE)</f>
        <v>0.21</v>
      </c>
      <c r="L504" s="303">
        <f>VLOOKUP($A504,Sheet1!$A$10:$P$487,12,FALSE)</f>
        <v>0</v>
      </c>
      <c r="M504" s="303">
        <f>VLOOKUP($A504,Sheet1!$A$10:$P$487,15,FALSE)</f>
        <v>0.52</v>
      </c>
      <c r="N504" s="304">
        <f t="shared" si="95"/>
        <v>0.52</v>
      </c>
      <c r="O504" s="305">
        <f t="shared" si="96"/>
        <v>-3.703703703703709</v>
      </c>
      <c r="P504" s="306"/>
    </row>
    <row r="505" spans="1:16" s="182" customFormat="1" ht="15" customHeight="1">
      <c r="A505" s="340" t="s">
        <v>791</v>
      </c>
      <c r="B505" s="347" t="s">
        <v>792</v>
      </c>
      <c r="C505" s="300" t="s">
        <v>10</v>
      </c>
      <c r="D505" s="301" t="s">
        <v>790</v>
      </c>
      <c r="E505" s="302">
        <f>VLOOKUP($A505,Sheet1!$A$10:$P$487,3,FALSE)</f>
        <v>0</v>
      </c>
      <c r="F505" s="303">
        <f>VLOOKUP($A505,Sheet1!$A$10:$P$487,4,FALSE)</f>
        <v>0</v>
      </c>
      <c r="G505" s="303">
        <f>VLOOKUP($A505,Sheet1!$A$10:$P$487,5,FALSE)</f>
        <v>0.13</v>
      </c>
      <c r="H505" s="303">
        <f>VLOOKUP($A505,Sheet1!$A$10:$P$487,8,FALSE)</f>
        <v>0.4</v>
      </c>
      <c r="I505" s="304">
        <f t="shared" si="94"/>
        <v>0.53</v>
      </c>
      <c r="J505" s="302">
        <f>VLOOKUP($A505,Sheet1!$A$10:$P$487,10,FALSE)</f>
        <v>0</v>
      </c>
      <c r="K505" s="303">
        <f>VLOOKUP($A505,Sheet1!$A$10:$P$487,11,FALSE)</f>
        <v>0.09</v>
      </c>
      <c r="L505" s="303">
        <f>VLOOKUP($A505,Sheet1!$A$10:$P$487,12,FALSE)</f>
        <v>0</v>
      </c>
      <c r="M505" s="303">
        <f>VLOOKUP($A505,Sheet1!$A$10:$P$487,15,FALSE)</f>
        <v>0.68</v>
      </c>
      <c r="N505" s="304">
        <f t="shared" si="95"/>
        <v>0.68</v>
      </c>
      <c r="O505" s="305">
        <f t="shared" si="96"/>
        <v>28.301886792452823</v>
      </c>
      <c r="P505" s="306"/>
    </row>
    <row r="506" spans="1:16" s="182" customFormat="1" ht="15" customHeight="1">
      <c r="A506" s="340" t="s">
        <v>793</v>
      </c>
      <c r="B506" s="347" t="s">
        <v>794</v>
      </c>
      <c r="C506" s="300" t="s">
        <v>10</v>
      </c>
      <c r="D506" s="301" t="s">
        <v>795</v>
      </c>
      <c r="E506" s="302">
        <f>VLOOKUP($A506,Sheet1!$A$10:$P$487,3,FALSE)</f>
        <v>0</v>
      </c>
      <c r="F506" s="303">
        <f>VLOOKUP($A506,Sheet1!$A$10:$P$487,4,FALSE)</f>
        <v>0</v>
      </c>
      <c r="G506" s="303">
        <f>VLOOKUP($A506,Sheet1!$A$10:$P$487,5,FALSE)</f>
        <v>0</v>
      </c>
      <c r="H506" s="303">
        <f>VLOOKUP($A506,Sheet1!$A$10:$P$487,8,FALSE)</f>
        <v>0.14000000000000001</v>
      </c>
      <c r="I506" s="304">
        <f t="shared" si="94"/>
        <v>0.14000000000000001</v>
      </c>
      <c r="J506" s="302">
        <f>VLOOKUP($A506,Sheet1!$A$10:$P$487,10,FALSE)</f>
        <v>0</v>
      </c>
      <c r="K506" s="303">
        <f>VLOOKUP($A506,Sheet1!$A$10:$P$487,11,FALSE)</f>
        <v>0</v>
      </c>
      <c r="L506" s="303">
        <f>VLOOKUP($A506,Sheet1!$A$10:$P$487,12,FALSE)</f>
        <v>0.2</v>
      </c>
      <c r="M506" s="303">
        <f>VLOOKUP($A506,Sheet1!$A$10:$P$487,15,FALSE)</f>
        <v>0.05</v>
      </c>
      <c r="N506" s="304">
        <f t="shared" si="95"/>
        <v>0.25</v>
      </c>
      <c r="O506" s="305">
        <f t="shared" si="96"/>
        <v>78.571428571428555</v>
      </c>
      <c r="P506" s="306"/>
    </row>
    <row r="507" spans="1:16" s="306" customFormat="1" ht="15" customHeight="1">
      <c r="A507" s="340" t="s">
        <v>1506</v>
      </c>
      <c r="B507" s="347" t="s">
        <v>1510</v>
      </c>
      <c r="C507" s="300" t="s">
        <v>1437</v>
      </c>
      <c r="D507" s="301" t="s">
        <v>1694</v>
      </c>
      <c r="E507" s="302">
        <f>VLOOKUP($A507,Sheet1!$A$10:$P$487,3,FALSE)</f>
        <v>0</v>
      </c>
      <c r="F507" s="303">
        <f>VLOOKUP($A507,Sheet1!$A$10:$P$487,4,FALSE)</f>
        <v>0</v>
      </c>
      <c r="G507" s="303">
        <f>VLOOKUP($A507,Sheet1!$A$10:$P$487,5,FALSE)</f>
        <v>0.03</v>
      </c>
      <c r="H507" s="303">
        <f>VLOOKUP($A507,Sheet1!$A$10:$P$487,8,FALSE)</f>
        <v>0.05</v>
      </c>
      <c r="I507" s="304">
        <f t="shared" si="94"/>
        <v>0.08</v>
      </c>
      <c r="J507" s="302">
        <f>VLOOKUP($A507,Sheet1!$A$10:$P$487,10,FALSE)</f>
        <v>0</v>
      </c>
      <c r="K507" s="303">
        <f>VLOOKUP($A507,Sheet1!$A$10:$P$487,11,FALSE)</f>
        <v>0</v>
      </c>
      <c r="L507" s="303">
        <f>VLOOKUP($A507,Sheet1!$A$10:$P$487,12,FALSE)</f>
        <v>0.18</v>
      </c>
      <c r="M507" s="303">
        <f>VLOOKUP($A507,Sheet1!$A$10:$P$487,15,FALSE)</f>
        <v>0.09</v>
      </c>
      <c r="N507" s="304">
        <f t="shared" si="95"/>
        <v>0.27</v>
      </c>
      <c r="O507" s="305">
        <f t="shared" si="96"/>
        <v>237.5</v>
      </c>
    </row>
    <row r="508" spans="1:16" s="98" customFormat="1" ht="15" customHeight="1">
      <c r="A508" s="153"/>
      <c r="B508" s="351"/>
      <c r="C508" s="155"/>
      <c r="D508" s="185"/>
      <c r="E508" s="156"/>
      <c r="F508" s="238"/>
      <c r="G508" s="238"/>
      <c r="H508" s="238"/>
      <c r="I508" s="239"/>
      <c r="J508" s="156"/>
      <c r="K508" s="238"/>
      <c r="L508" s="238"/>
      <c r="M508" s="238"/>
      <c r="N508" s="239"/>
      <c r="O508" s="152"/>
      <c r="P508" s="306"/>
    </row>
    <row r="509" spans="1:16" s="128" customFormat="1" ht="15" customHeight="1">
      <c r="A509" s="489" t="s">
        <v>289</v>
      </c>
      <c r="B509" s="490"/>
      <c r="C509" s="95"/>
      <c r="D509" s="146"/>
      <c r="E509" s="158">
        <f>SUM(E492:E508)</f>
        <v>0</v>
      </c>
      <c r="F509" s="265">
        <f>SUM(F492:F508)</f>
        <v>0.04</v>
      </c>
      <c r="G509" s="265">
        <f t="shared" ref="G509:N509" si="97">SUM(G492:G508)</f>
        <v>1.1100000000000001</v>
      </c>
      <c r="H509" s="265">
        <f t="shared" si="97"/>
        <v>2.4300000000000002</v>
      </c>
      <c r="I509" s="266">
        <f>SUM(I492:I508)</f>
        <v>3.5400000000000005</v>
      </c>
      <c r="J509" s="158">
        <f t="shared" si="97"/>
        <v>0.02</v>
      </c>
      <c r="K509" s="265">
        <f t="shared" si="97"/>
        <v>0.54999999999999993</v>
      </c>
      <c r="L509" s="265">
        <f t="shared" si="97"/>
        <v>1.45</v>
      </c>
      <c r="M509" s="265">
        <f t="shared" si="97"/>
        <v>3.31</v>
      </c>
      <c r="N509" s="266">
        <f t="shared" si="97"/>
        <v>4.76</v>
      </c>
      <c r="O509" s="261">
        <f t="shared" ref="O509" si="98">((N509/I509)-1)*100</f>
        <v>34.463276836158173</v>
      </c>
      <c r="P509" s="306"/>
    </row>
    <row r="510" spans="1:16" s="98" customFormat="1" ht="15" hidden="1" customHeight="1">
      <c r="A510" s="188"/>
      <c r="B510" s="189"/>
      <c r="C510" s="190"/>
      <c r="D510" s="191"/>
      <c r="E510" s="192"/>
      <c r="F510" s="169"/>
      <c r="G510" s="169"/>
      <c r="H510" s="169"/>
      <c r="I510" s="170"/>
      <c r="J510" s="274"/>
      <c r="K510" s="169"/>
      <c r="L510" s="169"/>
      <c r="M510" s="169"/>
      <c r="N510" s="170"/>
      <c r="O510" s="277"/>
      <c r="P510" s="306"/>
    </row>
    <row r="511" spans="1:16" s="144" customFormat="1" ht="15" hidden="1" customHeight="1">
      <c r="A511" s="471" t="s">
        <v>254</v>
      </c>
      <c r="B511" s="472" t="s">
        <v>59</v>
      </c>
      <c r="C511" s="683" t="s">
        <v>255</v>
      </c>
      <c r="D511" s="685" t="s">
        <v>256</v>
      </c>
      <c r="E511" s="680" t="s">
        <v>608</v>
      </c>
      <c r="F511" s="681"/>
      <c r="G511" s="681"/>
      <c r="H511" s="681"/>
      <c r="I511" s="682"/>
      <c r="J511" s="680" t="s">
        <v>635</v>
      </c>
      <c r="K511" s="681"/>
      <c r="L511" s="681"/>
      <c r="M511" s="681"/>
      <c r="N511" s="682"/>
      <c r="O511" s="143" t="s">
        <v>58</v>
      </c>
      <c r="P511" s="306"/>
    </row>
    <row r="512" spans="1:16" s="144" customFormat="1" ht="27" hidden="1" customHeight="1">
      <c r="A512" s="541"/>
      <c r="B512" s="542"/>
      <c r="C512" s="684"/>
      <c r="D512" s="686"/>
      <c r="E512" s="8" t="s">
        <v>60</v>
      </c>
      <c r="F512" s="222" t="s">
        <v>431</v>
      </c>
      <c r="G512" s="218" t="s">
        <v>333</v>
      </c>
      <c r="H512" s="9" t="s">
        <v>331</v>
      </c>
      <c r="I512" s="219" t="s">
        <v>332</v>
      </c>
      <c r="J512" s="8" t="s">
        <v>60</v>
      </c>
      <c r="K512" s="222" t="s">
        <v>431</v>
      </c>
      <c r="L512" s="218" t="s">
        <v>333</v>
      </c>
      <c r="M512" s="9" t="s">
        <v>331</v>
      </c>
      <c r="N512" s="219" t="s">
        <v>332</v>
      </c>
      <c r="O512" s="145" t="s">
        <v>61</v>
      </c>
      <c r="P512" s="306"/>
    </row>
    <row r="513" spans="1:16" s="98" customFormat="1" ht="15" hidden="1" customHeight="1">
      <c r="A513" s="188"/>
      <c r="B513" s="189"/>
      <c r="C513" s="190"/>
      <c r="D513" s="191"/>
      <c r="E513" s="122"/>
      <c r="F513" s="169"/>
      <c r="G513" s="169"/>
      <c r="H513" s="169"/>
      <c r="I513" s="170"/>
      <c r="J513" s="274"/>
      <c r="K513" s="169"/>
      <c r="L513" s="169"/>
      <c r="M513" s="169"/>
      <c r="N513" s="170"/>
      <c r="O513" s="277"/>
      <c r="P513" s="306"/>
    </row>
    <row r="514" spans="1:16" s="98" customFormat="1" ht="15" hidden="1" customHeight="1">
      <c r="A514" s="118" t="s">
        <v>251</v>
      </c>
      <c r="B514" s="119"/>
      <c r="C514" s="190"/>
      <c r="D514" s="191"/>
      <c r="E514" s="122"/>
      <c r="F514" s="169"/>
      <c r="G514" s="169"/>
      <c r="H514" s="169"/>
      <c r="I514" s="170"/>
      <c r="J514" s="274"/>
      <c r="K514" s="169"/>
      <c r="L514" s="169"/>
      <c r="M514" s="169"/>
      <c r="N514" s="170"/>
      <c r="O514" s="277"/>
      <c r="P514" s="306"/>
    </row>
    <row r="515" spans="1:16" s="306" customFormat="1" ht="15" hidden="1" customHeight="1">
      <c r="A515" s="340"/>
      <c r="B515" s="347"/>
      <c r="C515" s="300" t="s">
        <v>10</v>
      </c>
      <c r="D515" s="310"/>
      <c r="E515" s="302"/>
      <c r="F515" s="303"/>
      <c r="G515" s="303"/>
      <c r="H515" s="303"/>
      <c r="I515" s="304">
        <f t="shared" ref="I515" si="99">G515+H515</f>
        <v>0</v>
      </c>
      <c r="J515" s="302"/>
      <c r="K515" s="303"/>
      <c r="L515" s="303"/>
      <c r="M515" s="303"/>
      <c r="N515" s="304">
        <f t="shared" ref="N515" si="100">L515+M515</f>
        <v>0</v>
      </c>
      <c r="O515" s="305" t="e">
        <f t="shared" ref="O515" si="101">((N515/I515)-1)*100</f>
        <v>#DIV/0!</v>
      </c>
    </row>
    <row r="516" spans="1:16" s="98" customFormat="1" ht="15" hidden="1" customHeight="1">
      <c r="A516" s="188"/>
      <c r="B516" s="189"/>
      <c r="C516" s="190"/>
      <c r="D516" s="195"/>
      <c r="E516" s="274"/>
      <c r="F516" s="169"/>
      <c r="G516" s="169"/>
      <c r="H516" s="169"/>
      <c r="I516" s="170"/>
      <c r="J516" s="192"/>
      <c r="K516" s="193"/>
      <c r="L516" s="193"/>
      <c r="M516" s="193"/>
      <c r="N516" s="194"/>
      <c r="O516" s="277"/>
      <c r="P516" s="306"/>
    </row>
    <row r="517" spans="1:16" s="98" customFormat="1" ht="15" hidden="1" customHeight="1">
      <c r="A517" s="118" t="s">
        <v>252</v>
      </c>
      <c r="B517" s="119"/>
      <c r="C517" s="155"/>
      <c r="D517" s="195"/>
      <c r="E517" s="158">
        <f t="shared" ref="E517:N517" si="102">SUM(E514:E516)</f>
        <v>0</v>
      </c>
      <c r="F517" s="265">
        <f t="shared" si="102"/>
        <v>0</v>
      </c>
      <c r="G517" s="265">
        <f t="shared" si="102"/>
        <v>0</v>
      </c>
      <c r="H517" s="265">
        <f t="shared" si="102"/>
        <v>0</v>
      </c>
      <c r="I517" s="266">
        <f t="shared" si="102"/>
        <v>0</v>
      </c>
      <c r="J517" s="158">
        <f t="shared" si="102"/>
        <v>0</v>
      </c>
      <c r="K517" s="265">
        <f t="shared" si="102"/>
        <v>0</v>
      </c>
      <c r="L517" s="265">
        <f t="shared" si="102"/>
        <v>0</v>
      </c>
      <c r="M517" s="265">
        <f t="shared" si="102"/>
        <v>0</v>
      </c>
      <c r="N517" s="266">
        <f t="shared" si="102"/>
        <v>0</v>
      </c>
      <c r="O517" s="261" t="e">
        <f t="shared" ref="O517" si="103">((N517/I517)-1)*100</f>
        <v>#DIV/0!</v>
      </c>
      <c r="P517" s="306"/>
    </row>
    <row r="518" spans="1:16" s="98" customFormat="1" ht="15" customHeight="1">
      <c r="A518" s="442"/>
      <c r="B518" s="443"/>
      <c r="C518" s="241"/>
      <c r="D518" s="242"/>
      <c r="E518" s="440"/>
      <c r="F518" s="440"/>
      <c r="G518" s="440"/>
      <c r="H518" s="440"/>
      <c r="I518" s="440"/>
      <c r="J518" s="440"/>
      <c r="K518" s="440"/>
      <c r="L518" s="440"/>
      <c r="M518" s="440"/>
      <c r="N518" s="440"/>
      <c r="O518" s="441"/>
      <c r="P518" s="306"/>
    </row>
    <row r="519" spans="1:16" s="144" customFormat="1" ht="15" customHeight="1">
      <c r="A519" s="471"/>
      <c r="B519" s="472"/>
      <c r="C519" s="473"/>
      <c r="D519" s="474"/>
      <c r="E519" s="680" t="s">
        <v>635</v>
      </c>
      <c r="F519" s="681"/>
      <c r="G519" s="681"/>
      <c r="H519" s="681"/>
      <c r="I519" s="682"/>
      <c r="J519" s="680" t="s">
        <v>868</v>
      </c>
      <c r="K519" s="681"/>
      <c r="L519" s="681"/>
      <c r="M519" s="681"/>
      <c r="N519" s="682"/>
      <c r="O519" s="475"/>
      <c r="P519" s="306"/>
    </row>
    <row r="520" spans="1:16" s="144" customFormat="1" ht="27">
      <c r="A520" s="471" t="s">
        <v>254</v>
      </c>
      <c r="B520" s="472" t="s">
        <v>59</v>
      </c>
      <c r="C520" s="473" t="s">
        <v>255</v>
      </c>
      <c r="D520" s="474" t="s">
        <v>256</v>
      </c>
      <c r="E520" s="8" t="s">
        <v>60</v>
      </c>
      <c r="F520" s="222" t="s">
        <v>431</v>
      </c>
      <c r="G520" s="218" t="s">
        <v>333</v>
      </c>
      <c r="H520" s="9" t="s">
        <v>331</v>
      </c>
      <c r="I520" s="450" t="s">
        <v>332</v>
      </c>
      <c r="J520" s="8" t="s">
        <v>60</v>
      </c>
      <c r="K520" s="222" t="s">
        <v>431</v>
      </c>
      <c r="L520" s="218" t="s">
        <v>333</v>
      </c>
      <c r="M520" s="9" t="s">
        <v>331</v>
      </c>
      <c r="N520" s="450" t="s">
        <v>332</v>
      </c>
      <c r="O520" s="145" t="s">
        <v>1684</v>
      </c>
      <c r="P520" s="306"/>
    </row>
    <row r="521" spans="1:16" s="182" customFormat="1" ht="15" customHeight="1">
      <c r="A521" s="444" t="s">
        <v>1396</v>
      </c>
      <c r="B521" s="529" t="s">
        <v>1439</v>
      </c>
      <c r="C521" s="187"/>
      <c r="D521" s="530"/>
      <c r="E521" s="531"/>
      <c r="F521" s="96"/>
      <c r="G521" s="96"/>
      <c r="H521" s="96" t="s">
        <v>62</v>
      </c>
      <c r="I521" s="97"/>
      <c r="J521" s="531" t="s">
        <v>62</v>
      </c>
      <c r="K521" s="96" t="s">
        <v>62</v>
      </c>
      <c r="L521" s="96"/>
      <c r="M521" s="96"/>
      <c r="N521" s="97" t="s">
        <v>62</v>
      </c>
      <c r="O521" s="534"/>
      <c r="P521" s="306"/>
    </row>
    <row r="522" spans="1:16" s="182" customFormat="1" ht="15" customHeight="1">
      <c r="A522" s="340" t="s">
        <v>1441</v>
      </c>
      <c r="B522" s="347" t="s">
        <v>1440</v>
      </c>
      <c r="C522" s="300" t="s">
        <v>1437</v>
      </c>
      <c r="D522" s="301" t="s">
        <v>1406</v>
      </c>
      <c r="E522" s="302">
        <f>VLOOKUP($A522,Sheet1!$A$10:$P$487,3,FALSE)</f>
        <v>0</v>
      </c>
      <c r="F522" s="303">
        <f>VLOOKUP($A522,Sheet1!$A$10:$P$487,4,FALSE)</f>
        <v>0</v>
      </c>
      <c r="G522" s="303">
        <f>VLOOKUP($A522,Sheet1!$A$10:$P$487,5,FALSE)</f>
        <v>0</v>
      </c>
      <c r="H522" s="303">
        <f>VLOOKUP($A522,Sheet1!$A$10:$P$487,8,FALSE)</f>
        <v>0</v>
      </c>
      <c r="I522" s="304">
        <f t="shared" ref="I522:I526" si="104">G522+H522</f>
        <v>0</v>
      </c>
      <c r="J522" s="302">
        <f>VLOOKUP($A522,Sheet1!$A$10:$P$487,10,FALSE)</f>
        <v>0</v>
      </c>
      <c r="K522" s="303">
        <f>VLOOKUP($A522,Sheet1!$A$10:$P$487,11,FALSE)</f>
        <v>0</v>
      </c>
      <c r="L522" s="303">
        <f>VLOOKUP($A522,Sheet1!$A$10:$P$487,12,FALSE)</f>
        <v>0.13</v>
      </c>
      <c r="M522" s="303">
        <f>VLOOKUP($A522,Sheet1!$A$10:$P$487,15,FALSE)</f>
        <v>0</v>
      </c>
      <c r="N522" s="304">
        <f t="shared" ref="N522:N526" si="105">L522+M522</f>
        <v>0.13</v>
      </c>
      <c r="O522" s="305" t="e">
        <f>((N522/I522)-1)*100</f>
        <v>#DIV/0!</v>
      </c>
      <c r="P522" s="306"/>
    </row>
    <row r="523" spans="1:16" s="182" customFormat="1" ht="15" customHeight="1">
      <c r="A523" s="340" t="s">
        <v>1483</v>
      </c>
      <c r="B523" s="347" t="s">
        <v>1484</v>
      </c>
      <c r="C523" s="300" t="s">
        <v>1437</v>
      </c>
      <c r="D523" s="301" t="s">
        <v>1466</v>
      </c>
      <c r="E523" s="302">
        <f>VLOOKUP($A523,Sheet1!$A$10:$P$487,3,FALSE)</f>
        <v>0</v>
      </c>
      <c r="F523" s="303">
        <f>VLOOKUP($A523,Sheet1!$A$10:$P$487,4,FALSE)</f>
        <v>0</v>
      </c>
      <c r="G523" s="303">
        <f>VLOOKUP($A523,Sheet1!$A$10:$P$487,5,FALSE)</f>
        <v>0</v>
      </c>
      <c r="H523" s="303">
        <f>VLOOKUP($A523,Sheet1!$A$10:$P$487,8,FALSE)</f>
        <v>0.01</v>
      </c>
      <c r="I523" s="304">
        <f t="shared" si="104"/>
        <v>0.01</v>
      </c>
      <c r="J523" s="302">
        <f>VLOOKUP($A523,Sheet1!$A$10:$P$487,10,FALSE)</f>
        <v>0</v>
      </c>
      <c r="K523" s="303">
        <f>VLOOKUP($A523,Sheet1!$A$10:$P$487,11,FALSE)</f>
        <v>0</v>
      </c>
      <c r="L523" s="303">
        <f>VLOOKUP($A523,Sheet1!$A$10:$P$487,12,FALSE)</f>
        <v>0</v>
      </c>
      <c r="M523" s="303">
        <f>VLOOKUP($A523,Sheet1!$A$10:$P$487,15,FALSE)</f>
        <v>0.03</v>
      </c>
      <c r="N523" s="304">
        <f t="shared" si="105"/>
        <v>0.03</v>
      </c>
      <c r="O523" s="305">
        <f>((N523/I523)-1)*100</f>
        <v>200</v>
      </c>
      <c r="P523" s="306"/>
    </row>
    <row r="524" spans="1:16" s="182" customFormat="1" ht="15" customHeight="1">
      <c r="A524" s="340" t="s">
        <v>1515</v>
      </c>
      <c r="B524" s="347" t="s">
        <v>1695</v>
      </c>
      <c r="C524" s="300" t="s">
        <v>1437</v>
      </c>
      <c r="D524" s="301" t="s">
        <v>1466</v>
      </c>
      <c r="E524" s="302">
        <f>VLOOKUP($A524,Sheet1!$A$10:$P$487,3,FALSE)</f>
        <v>0</v>
      </c>
      <c r="F524" s="303">
        <f>VLOOKUP($A524,Sheet1!$A$10:$P$487,4,FALSE)</f>
        <v>0</v>
      </c>
      <c r="G524" s="303">
        <f>VLOOKUP($A524,Sheet1!$A$10:$P$487,5,FALSE)</f>
        <v>0.06</v>
      </c>
      <c r="H524" s="303">
        <f>VLOOKUP($A524,Sheet1!$A$10:$P$487,8,FALSE)</f>
        <v>0.02</v>
      </c>
      <c r="I524" s="304">
        <f t="shared" si="104"/>
        <v>0.08</v>
      </c>
      <c r="J524" s="302">
        <f>VLOOKUP($A524,Sheet1!$A$10:$P$487,10,FALSE)</f>
        <v>0</v>
      </c>
      <c r="K524" s="303">
        <f>VLOOKUP($A524,Sheet1!$A$10:$P$487,11,FALSE)</f>
        <v>0</v>
      </c>
      <c r="L524" s="303">
        <f>VLOOKUP($A524,Sheet1!$A$10:$P$487,12,FALSE)</f>
        <v>0.13</v>
      </c>
      <c r="M524" s="303">
        <f>VLOOKUP($A524,Sheet1!$A$10:$P$487,15,FALSE)</f>
        <v>7.0000000000000007E-2</v>
      </c>
      <c r="N524" s="304">
        <f t="shared" si="105"/>
        <v>0.2</v>
      </c>
      <c r="O524" s="305">
        <f>((N524/I524)-1)*100</f>
        <v>150</v>
      </c>
      <c r="P524" s="306"/>
    </row>
    <row r="525" spans="1:16" s="182" customFormat="1" ht="15" customHeight="1">
      <c r="A525" s="340" t="s">
        <v>1529</v>
      </c>
      <c r="B525" s="347" t="s">
        <v>1530</v>
      </c>
      <c r="C525" s="300" t="s">
        <v>1437</v>
      </c>
      <c r="D525" s="301" t="s">
        <v>1466</v>
      </c>
      <c r="E525" s="302">
        <f>VLOOKUP($A525,Sheet1!$A$10:$P$487,3,FALSE)</f>
        <v>0</v>
      </c>
      <c r="F525" s="303">
        <f>VLOOKUP($A525,Sheet1!$A$10:$P$487,4,FALSE)</f>
        <v>0</v>
      </c>
      <c r="G525" s="303">
        <f>VLOOKUP($A525,Sheet1!$A$10:$P$487,5,FALSE)</f>
        <v>0</v>
      </c>
      <c r="H525" s="303">
        <f>VLOOKUP($A525,Sheet1!$A$10:$P$487,8,FALSE)</f>
        <v>0</v>
      </c>
      <c r="I525" s="304">
        <f t="shared" si="104"/>
        <v>0</v>
      </c>
      <c r="J525" s="302">
        <f>VLOOKUP($A525,Sheet1!$A$10:$P$487,10,FALSE)</f>
        <v>0</v>
      </c>
      <c r="K525" s="303">
        <f>VLOOKUP($A525,Sheet1!$A$10:$P$487,11,FALSE)</f>
        <v>0</v>
      </c>
      <c r="L525" s="303">
        <f>VLOOKUP($A525,Sheet1!$A$10:$P$487,12,FALSE)</f>
        <v>0.08</v>
      </c>
      <c r="M525" s="303">
        <f>VLOOKUP($A525,Sheet1!$A$10:$P$487,15,FALSE)</f>
        <v>0</v>
      </c>
      <c r="N525" s="304">
        <f t="shared" si="105"/>
        <v>0.08</v>
      </c>
      <c r="O525" s="305" t="e">
        <f>((N525/I525)-1)*100</f>
        <v>#DIV/0!</v>
      </c>
      <c r="P525" s="306"/>
    </row>
    <row r="526" spans="1:16" s="182" customFormat="1" ht="15" customHeight="1">
      <c r="A526" s="340" t="s">
        <v>1567</v>
      </c>
      <c r="B526" s="347" t="s">
        <v>1568</v>
      </c>
      <c r="C526" s="300" t="s">
        <v>1437</v>
      </c>
      <c r="D526" s="301" t="s">
        <v>1466</v>
      </c>
      <c r="E526" s="302">
        <f>VLOOKUP($A526,Sheet1!$A$10:$P$487,3,FALSE)</f>
        <v>0</v>
      </c>
      <c r="F526" s="303">
        <f>VLOOKUP($A526,Sheet1!$A$10:$P$487,4,FALSE)</f>
        <v>0</v>
      </c>
      <c r="G526" s="303">
        <f>VLOOKUP($A526,Sheet1!$A$10:$P$487,5,FALSE)</f>
        <v>0.06</v>
      </c>
      <c r="H526" s="303">
        <f>VLOOKUP($A526,Sheet1!$A$10:$P$487,8,FALSE)</f>
        <v>0</v>
      </c>
      <c r="I526" s="304">
        <f t="shared" si="104"/>
        <v>0.06</v>
      </c>
      <c r="J526" s="302">
        <f>VLOOKUP($A526,Sheet1!$A$10:$P$487,10,FALSE)</f>
        <v>0</v>
      </c>
      <c r="K526" s="303">
        <f>VLOOKUP($A526,Sheet1!$A$10:$P$487,11,FALSE)</f>
        <v>0</v>
      </c>
      <c r="L526" s="303">
        <f>VLOOKUP($A526,Sheet1!$A$10:$P$487,12,FALSE)</f>
        <v>7.0000000000000007E-2</v>
      </c>
      <c r="M526" s="303">
        <f>VLOOKUP($A526,Sheet1!$A$10:$P$487,15,FALSE)</f>
        <v>0.16</v>
      </c>
      <c r="N526" s="304">
        <f t="shared" si="105"/>
        <v>0.23</v>
      </c>
      <c r="O526" s="305">
        <f>((N526/I526)-1)*100</f>
        <v>283.33333333333337</v>
      </c>
      <c r="P526" s="306"/>
    </row>
    <row r="527" spans="1:16" s="182" customFormat="1" ht="15" customHeight="1">
      <c r="A527" s="340"/>
      <c r="B527" s="347"/>
      <c r="C527" s="300"/>
      <c r="D527" s="301"/>
      <c r="E527" s="302"/>
      <c r="F527" s="303"/>
      <c r="G527" s="303"/>
      <c r="H527" s="303"/>
      <c r="I527" s="304"/>
      <c r="J527" s="302"/>
      <c r="K527" s="303"/>
      <c r="L527" s="303"/>
      <c r="M527" s="303"/>
      <c r="N527" s="304"/>
      <c r="O527" s="305"/>
      <c r="P527" s="306"/>
    </row>
    <row r="528" spans="1:16" s="182" customFormat="1" ht="15" customHeight="1">
      <c r="A528" s="545" t="s">
        <v>1681</v>
      </c>
      <c r="B528" s="546"/>
      <c r="C528" s="458"/>
      <c r="D528" s="459"/>
      <c r="E528" s="460">
        <f t="shared" ref="E528:N528" si="106">SUM(E522:E526)</f>
        <v>0</v>
      </c>
      <c r="F528" s="461">
        <f t="shared" si="106"/>
        <v>0</v>
      </c>
      <c r="G528" s="461">
        <f t="shared" si="106"/>
        <v>0.12</v>
      </c>
      <c r="H528" s="461">
        <f t="shared" si="106"/>
        <v>0.03</v>
      </c>
      <c r="I528" s="462">
        <f t="shared" si="106"/>
        <v>0.15</v>
      </c>
      <c r="J528" s="460">
        <f t="shared" si="106"/>
        <v>0</v>
      </c>
      <c r="K528" s="461">
        <f t="shared" si="106"/>
        <v>0</v>
      </c>
      <c r="L528" s="461">
        <f t="shared" si="106"/>
        <v>0.41000000000000003</v>
      </c>
      <c r="M528" s="461">
        <f t="shared" si="106"/>
        <v>0.26</v>
      </c>
      <c r="N528" s="462">
        <f t="shared" si="106"/>
        <v>0.67</v>
      </c>
      <c r="O528" s="463">
        <f>((N528/I528)-1)*100</f>
        <v>346.66666666666669</v>
      </c>
      <c r="P528" s="306"/>
    </row>
    <row r="529" spans="1:16" s="182" customFormat="1" ht="15" customHeight="1">
      <c r="A529" s="482"/>
      <c r="B529" s="483"/>
      <c r="C529" s="484"/>
      <c r="D529" s="384"/>
      <c r="E529" s="485"/>
      <c r="F529" s="485"/>
      <c r="G529" s="485"/>
      <c r="H529" s="485"/>
      <c r="I529" s="485"/>
      <c r="J529" s="485"/>
      <c r="K529" s="485"/>
      <c r="L529" s="485"/>
      <c r="M529" s="485"/>
      <c r="N529" s="485"/>
      <c r="O529" s="478"/>
    </row>
    <row r="530" spans="1:16" s="128" customFormat="1" ht="20.100000000000001" customHeight="1">
      <c r="A530" s="578" t="s">
        <v>290</v>
      </c>
      <c r="B530" s="492"/>
      <c r="C530" s="174"/>
      <c r="D530" s="146"/>
      <c r="E530" s="175">
        <f>SUM(E256:E528)/2</f>
        <v>0.7300000000000002</v>
      </c>
      <c r="F530" s="176">
        <f t="shared" ref="F530:N530" si="107">SUM(F256:F528)/2</f>
        <v>27.870000000000005</v>
      </c>
      <c r="G530" s="176">
        <f t="shared" si="107"/>
        <v>362.40999999999963</v>
      </c>
      <c r="H530" s="176">
        <f t="shared" si="107"/>
        <v>769.69999999999959</v>
      </c>
      <c r="I530" s="177">
        <f t="shared" si="107"/>
        <v>1132.1100000000001</v>
      </c>
      <c r="J530" s="175">
        <f t="shared" si="107"/>
        <v>1.0100000000000002</v>
      </c>
      <c r="K530" s="176">
        <f t="shared" si="107"/>
        <v>31.57</v>
      </c>
      <c r="L530" s="176">
        <f t="shared" si="107"/>
        <v>386.96999999999986</v>
      </c>
      <c r="M530" s="176">
        <f t="shared" si="107"/>
        <v>778.5799999999997</v>
      </c>
      <c r="N530" s="177">
        <f t="shared" si="107"/>
        <v>1165.5499999999995</v>
      </c>
      <c r="O530" s="258">
        <f t="shared" ref="O530:O531" si="108">((N530/I530)-1)*100</f>
        <v>2.9537765764810375</v>
      </c>
    </row>
    <row r="531" spans="1:16" s="128" customFormat="1" ht="20.100000000000001" customHeight="1">
      <c r="A531" s="578" t="s">
        <v>291</v>
      </c>
      <c r="B531" s="492"/>
      <c r="C531" s="174"/>
      <c r="D531" s="146"/>
      <c r="E531" s="175">
        <v>2.76</v>
      </c>
      <c r="F531" s="176">
        <v>32.299999999999997</v>
      </c>
      <c r="G531" s="176">
        <v>423.88</v>
      </c>
      <c r="H531" s="176">
        <v>920.45</v>
      </c>
      <c r="I531" s="177">
        <f>SUM(G531:H531)</f>
        <v>1344.33</v>
      </c>
      <c r="J531" s="175">
        <v>3.05</v>
      </c>
      <c r="K531" s="176">
        <v>36.76</v>
      </c>
      <c r="L531" s="176">
        <v>457</v>
      </c>
      <c r="M531" s="176">
        <v>933.14</v>
      </c>
      <c r="N531" s="177">
        <f>SUM(L531:M531)</f>
        <v>1390.1399999999999</v>
      </c>
      <c r="O531" s="258">
        <f t="shared" si="108"/>
        <v>3.407645444198959</v>
      </c>
    </row>
    <row r="532" spans="1:16" s="98" customFormat="1" ht="15" customHeight="1">
      <c r="A532" s="505"/>
      <c r="B532" s="506"/>
      <c r="C532" s="324"/>
      <c r="D532" s="171"/>
      <c r="E532" s="172"/>
      <c r="F532" s="172"/>
      <c r="G532" s="172"/>
      <c r="H532" s="172"/>
      <c r="I532" s="172"/>
      <c r="J532" s="172"/>
      <c r="K532" s="172"/>
      <c r="L532" s="172"/>
      <c r="M532" s="172"/>
      <c r="N532" s="172"/>
      <c r="O532" s="173"/>
    </row>
    <row r="533" spans="1:16" s="98" customFormat="1" ht="15" customHeight="1">
      <c r="A533" s="240"/>
      <c r="B533" s="241"/>
      <c r="C533" s="241"/>
      <c r="D533" s="242"/>
      <c r="E533" s="179"/>
      <c r="F533" s="179"/>
      <c r="G533" s="179"/>
      <c r="H533" s="179"/>
      <c r="I533" s="179"/>
      <c r="J533" s="179"/>
      <c r="K533" s="179"/>
      <c r="L533" s="179"/>
      <c r="M533" s="179"/>
      <c r="N533" s="179"/>
      <c r="O533" s="180"/>
    </row>
    <row r="534" spans="1:16" s="98" customFormat="1" ht="15" customHeight="1">
      <c r="A534" s="240"/>
      <c r="B534" s="241"/>
      <c r="C534" s="241"/>
      <c r="D534" s="242"/>
      <c r="E534" s="179"/>
      <c r="F534" s="179"/>
      <c r="G534" s="179"/>
      <c r="H534" s="179"/>
      <c r="I534" s="179"/>
      <c r="J534" s="179"/>
      <c r="K534" s="179"/>
      <c r="L534" s="179"/>
      <c r="M534" s="179"/>
      <c r="N534" s="179"/>
      <c r="O534" s="180"/>
    </row>
    <row r="535" spans="1:16" s="128" customFormat="1" ht="20.100000000000001" customHeight="1">
      <c r="A535" s="547" t="s">
        <v>292</v>
      </c>
      <c r="B535" s="548" t="s">
        <v>293</v>
      </c>
      <c r="C535" s="687"/>
      <c r="D535" s="689"/>
      <c r="E535" s="691"/>
      <c r="F535" s="691"/>
      <c r="G535" s="691"/>
      <c r="H535" s="691"/>
      <c r="I535" s="319"/>
      <c r="J535" s="691"/>
      <c r="K535" s="691"/>
      <c r="L535" s="691"/>
      <c r="M535" s="691"/>
      <c r="N535" s="691"/>
      <c r="O535" s="137"/>
    </row>
    <row r="536" spans="1:16" s="182" customFormat="1" ht="15" customHeight="1">
      <c r="A536" s="499"/>
      <c r="B536" s="499"/>
      <c r="C536" s="688"/>
      <c r="D536" s="690"/>
      <c r="E536" s="320"/>
      <c r="F536" s="320"/>
      <c r="G536" s="320"/>
      <c r="H536" s="320"/>
      <c r="I536" s="320"/>
      <c r="J536" s="320"/>
      <c r="K536" s="320"/>
      <c r="L536" s="320"/>
      <c r="M536" s="320"/>
      <c r="N536" s="320"/>
      <c r="O536" s="181"/>
      <c r="P536" s="241"/>
    </row>
    <row r="537" spans="1:16" s="144" customFormat="1" ht="15" customHeight="1">
      <c r="A537" s="471"/>
      <c r="B537" s="472"/>
      <c r="C537" s="473"/>
      <c r="D537" s="474"/>
      <c r="E537" s="680" t="s">
        <v>635</v>
      </c>
      <c r="F537" s="681"/>
      <c r="G537" s="681"/>
      <c r="H537" s="681"/>
      <c r="I537" s="682"/>
      <c r="J537" s="680" t="s">
        <v>868</v>
      </c>
      <c r="K537" s="681"/>
      <c r="L537" s="681"/>
      <c r="M537" s="681"/>
      <c r="N537" s="682"/>
      <c r="O537" s="475"/>
    </row>
    <row r="538" spans="1:16" s="144" customFormat="1" ht="27">
      <c r="A538" s="471" t="s">
        <v>254</v>
      </c>
      <c r="B538" s="472" t="s">
        <v>59</v>
      </c>
      <c r="C538" s="473" t="s">
        <v>255</v>
      </c>
      <c r="D538" s="474" t="s">
        <v>256</v>
      </c>
      <c r="E538" s="8" t="s">
        <v>60</v>
      </c>
      <c r="F538" s="222" t="s">
        <v>431</v>
      </c>
      <c r="G538" s="218" t="s">
        <v>333</v>
      </c>
      <c r="H538" s="9" t="s">
        <v>331</v>
      </c>
      <c r="I538" s="450" t="s">
        <v>332</v>
      </c>
      <c r="J538" s="8" t="s">
        <v>60</v>
      </c>
      <c r="K538" s="222" t="s">
        <v>431</v>
      </c>
      <c r="L538" s="218" t="s">
        <v>333</v>
      </c>
      <c r="M538" s="9" t="s">
        <v>331</v>
      </c>
      <c r="N538" s="450" t="s">
        <v>332</v>
      </c>
      <c r="O538" s="145" t="s">
        <v>1684</v>
      </c>
    </row>
    <row r="539" spans="1:16" s="144" customFormat="1" ht="15" customHeight="1">
      <c r="A539" s="346" t="s">
        <v>257</v>
      </c>
      <c r="B539" s="148" t="s">
        <v>64</v>
      </c>
      <c r="C539" s="95" t="s">
        <v>62</v>
      </c>
      <c r="D539" s="146"/>
      <c r="E539" s="149" t="s">
        <v>62</v>
      </c>
      <c r="F539" s="150"/>
      <c r="G539" s="150"/>
      <c r="H539" s="96" t="s">
        <v>62</v>
      </c>
      <c r="I539" s="151"/>
      <c r="J539" s="149" t="s">
        <v>62</v>
      </c>
      <c r="K539" s="150" t="s">
        <v>62</v>
      </c>
      <c r="L539" s="150"/>
      <c r="M539" s="150"/>
      <c r="N539" s="151" t="s">
        <v>62</v>
      </c>
      <c r="O539" s="147"/>
    </row>
    <row r="540" spans="1:16" s="306" customFormat="1" ht="15" customHeight="1">
      <c r="A540" s="340" t="s">
        <v>487</v>
      </c>
      <c r="B540" s="347" t="s">
        <v>488</v>
      </c>
      <c r="C540" s="300" t="s">
        <v>13</v>
      </c>
      <c r="D540" s="301" t="s">
        <v>129</v>
      </c>
      <c r="E540" s="302">
        <f>VLOOKUP($A540,Sheet1!$A$10:$P$487,3,FALSE)</f>
        <v>0</v>
      </c>
      <c r="F540" s="303">
        <f>VLOOKUP($A540,Sheet1!$A$10:$P$487,4,FALSE)</f>
        <v>0.22</v>
      </c>
      <c r="G540" s="303">
        <f>VLOOKUP($A540,Sheet1!$A$10:$P$487,5,FALSE)</f>
        <v>1.29</v>
      </c>
      <c r="H540" s="303">
        <f>VLOOKUP($A540,Sheet1!$A$10:$P$487,8,FALSE)</f>
        <v>5.62</v>
      </c>
      <c r="I540" s="304">
        <f t="shared" ref="I540:I555" si="109">G540+H540</f>
        <v>6.91</v>
      </c>
      <c r="J540" s="302">
        <f>VLOOKUP($A540,Sheet1!$A$10:$P$487,10,FALSE)</f>
        <v>0</v>
      </c>
      <c r="K540" s="303">
        <f>VLOOKUP($A540,Sheet1!$A$10:$P$487,11,FALSE)</f>
        <v>0.32</v>
      </c>
      <c r="L540" s="303">
        <f>VLOOKUP($A540,Sheet1!$A$10:$P$487,12,FALSE)</f>
        <v>1.7</v>
      </c>
      <c r="M540" s="303">
        <f>VLOOKUP($A540,Sheet1!$A$10:$P$487,15,FALSE)</f>
        <v>5.82</v>
      </c>
      <c r="N540" s="304">
        <f t="shared" ref="N540:N555" si="110">L540+M540</f>
        <v>7.5200000000000005</v>
      </c>
      <c r="O540" s="305">
        <f t="shared" ref="O540:O555" si="111">((N540/I540)-1)*100</f>
        <v>8.8277858176555757</v>
      </c>
    </row>
    <row r="541" spans="1:16" s="306" customFormat="1" ht="15" customHeight="1">
      <c r="A541" s="340" t="s">
        <v>827</v>
      </c>
      <c r="B541" s="347" t="s">
        <v>828</v>
      </c>
      <c r="C541" s="300" t="s">
        <v>13</v>
      </c>
      <c r="D541" s="301" t="s">
        <v>129</v>
      </c>
      <c r="E541" s="302">
        <f>VLOOKUP($A541,Sheet1!$A$10:$P$487,3,FALSE)</f>
        <v>0</v>
      </c>
      <c r="F541" s="303">
        <f>VLOOKUP($A541,Sheet1!$A$10:$P$487,4,FALSE)</f>
        <v>0.51</v>
      </c>
      <c r="G541" s="303">
        <f>VLOOKUP($A541,Sheet1!$A$10:$P$487,5,FALSE)</f>
        <v>0.7</v>
      </c>
      <c r="H541" s="303">
        <f>VLOOKUP($A541,Sheet1!$A$10:$P$487,8,FALSE)</f>
        <v>0</v>
      </c>
      <c r="I541" s="304">
        <f t="shared" si="109"/>
        <v>0.7</v>
      </c>
      <c r="J541" s="302">
        <f>VLOOKUP($A541,Sheet1!$A$10:$P$487,10,FALSE)</f>
        <v>0</v>
      </c>
      <c r="K541" s="303">
        <f>VLOOKUP($A541,Sheet1!$A$10:$P$487,11,FALSE)</f>
        <v>0</v>
      </c>
      <c r="L541" s="303">
        <f>VLOOKUP($A541,Sheet1!$A$10:$P$487,12,FALSE)</f>
        <v>0.51</v>
      </c>
      <c r="M541" s="303">
        <f>VLOOKUP($A541,Sheet1!$A$10:$P$487,15,FALSE)</f>
        <v>0.9</v>
      </c>
      <c r="N541" s="304">
        <f t="shared" si="110"/>
        <v>1.4100000000000001</v>
      </c>
      <c r="O541" s="305">
        <f t="shared" si="111"/>
        <v>101.42857142857147</v>
      </c>
    </row>
    <row r="542" spans="1:16" s="306" customFormat="1" ht="15" customHeight="1">
      <c r="A542" s="340" t="s">
        <v>364</v>
      </c>
      <c r="B542" s="347" t="s">
        <v>489</v>
      </c>
      <c r="C542" s="300" t="s">
        <v>13</v>
      </c>
      <c r="D542" s="301" t="s">
        <v>129</v>
      </c>
      <c r="E542" s="302">
        <f>VLOOKUP($A542,Sheet1!$A$10:$P$487,3,FALSE)</f>
        <v>0.05</v>
      </c>
      <c r="F542" s="303">
        <f>VLOOKUP($A542,Sheet1!$A$10:$P$487,4,FALSE)</f>
        <v>0.44</v>
      </c>
      <c r="G542" s="303">
        <f>VLOOKUP($A542,Sheet1!$A$10:$P$487,5,FALSE)</f>
        <v>3.35</v>
      </c>
      <c r="H542" s="303">
        <f>VLOOKUP($A542,Sheet1!$A$10:$P$487,8,FALSE)</f>
        <v>12.78</v>
      </c>
      <c r="I542" s="304">
        <f t="shared" si="109"/>
        <v>16.13</v>
      </c>
      <c r="J542" s="302">
        <f>VLOOKUP($A542,Sheet1!$A$10:$P$487,10,FALSE)</f>
        <v>0.02</v>
      </c>
      <c r="K542" s="303">
        <f>VLOOKUP($A542,Sheet1!$A$10:$P$487,11,FALSE)</f>
        <v>1.58</v>
      </c>
      <c r="L542" s="303">
        <f>VLOOKUP($A542,Sheet1!$A$10:$P$487,12,FALSE)</f>
        <v>3.8</v>
      </c>
      <c r="M542" s="303">
        <f>VLOOKUP($A542,Sheet1!$A$10:$P$487,15,FALSE)</f>
        <v>14.3</v>
      </c>
      <c r="N542" s="304">
        <f t="shared" si="110"/>
        <v>18.100000000000001</v>
      </c>
      <c r="O542" s="305">
        <f t="shared" si="111"/>
        <v>12.213267203967781</v>
      </c>
    </row>
    <row r="543" spans="1:16" s="306" customFormat="1" ht="15" customHeight="1">
      <c r="A543" s="340" t="s">
        <v>1619</v>
      </c>
      <c r="B543" s="347" t="s">
        <v>1620</v>
      </c>
      <c r="C543" s="300" t="s">
        <v>13</v>
      </c>
      <c r="D543" s="301" t="s">
        <v>129</v>
      </c>
      <c r="E543" s="302">
        <f>VLOOKUP($A543,Sheet1!$A$10:$P$487,3,FALSE)</f>
        <v>0.01</v>
      </c>
      <c r="F543" s="303">
        <f>VLOOKUP($A543,Sheet1!$A$10:$P$487,4,FALSE)</f>
        <v>0</v>
      </c>
      <c r="G543" s="303">
        <f>VLOOKUP($A543,Sheet1!$A$10:$P$487,5,FALSE)</f>
        <v>0</v>
      </c>
      <c r="H543" s="303">
        <f>VLOOKUP($A543,Sheet1!$A$10:$P$487,8,FALSE)</f>
        <v>0.04</v>
      </c>
      <c r="I543" s="304">
        <f t="shared" si="109"/>
        <v>0.04</v>
      </c>
      <c r="J543" s="302">
        <f>VLOOKUP($A543,Sheet1!$A$10:$P$487,10,FALSE)</f>
        <v>0</v>
      </c>
      <c r="K543" s="303">
        <f>VLOOKUP($A543,Sheet1!$A$10:$P$487,11,FALSE)</f>
        <v>0.15</v>
      </c>
      <c r="L543" s="303">
        <f>VLOOKUP($A543,Sheet1!$A$10:$P$487,12,FALSE)</f>
        <v>0</v>
      </c>
      <c r="M543" s="303">
        <f>VLOOKUP($A543,Sheet1!$A$10:$P$487,15,FALSE)</f>
        <v>0.05</v>
      </c>
      <c r="N543" s="304">
        <f t="shared" si="110"/>
        <v>0.05</v>
      </c>
      <c r="O543" s="305">
        <f t="shared" si="111"/>
        <v>25</v>
      </c>
    </row>
    <row r="544" spans="1:16" s="306" customFormat="1" ht="15" customHeight="1">
      <c r="A544" s="340" t="s">
        <v>6</v>
      </c>
      <c r="B544" s="347" t="s">
        <v>224</v>
      </c>
      <c r="C544" s="300" t="s">
        <v>13</v>
      </c>
      <c r="D544" s="301" t="s">
        <v>129</v>
      </c>
      <c r="E544" s="302">
        <f>VLOOKUP($A544,Sheet1!$A$10:$P$487,3,FALSE)</f>
        <v>0</v>
      </c>
      <c r="F544" s="303">
        <f>VLOOKUP($A544,Sheet1!$A$10:$P$487,4,FALSE)</f>
        <v>0</v>
      </c>
      <c r="G544" s="303">
        <f>VLOOKUP($A544,Sheet1!$A$10:$P$487,5,FALSE)</f>
        <v>2.15</v>
      </c>
      <c r="H544" s="303">
        <f>VLOOKUP($A544,Sheet1!$A$10:$P$487,8,FALSE)</f>
        <v>5.2</v>
      </c>
      <c r="I544" s="304">
        <f t="shared" si="109"/>
        <v>7.35</v>
      </c>
      <c r="J544" s="302">
        <f>VLOOKUP($A544,Sheet1!$A$10:$P$487,10,FALSE)</f>
        <v>0</v>
      </c>
      <c r="K544" s="303">
        <f>VLOOKUP($A544,Sheet1!$A$10:$P$487,11,FALSE)</f>
        <v>0</v>
      </c>
      <c r="L544" s="303">
        <f>VLOOKUP($A544,Sheet1!$A$10:$P$487,12,FALSE)</f>
        <v>3.25</v>
      </c>
      <c r="M544" s="303">
        <f>VLOOKUP($A544,Sheet1!$A$10:$P$487,15,FALSE)</f>
        <v>4.74</v>
      </c>
      <c r="N544" s="304">
        <f t="shared" si="110"/>
        <v>7.99</v>
      </c>
      <c r="O544" s="305">
        <f t="shared" si="111"/>
        <v>8.7074829931972797</v>
      </c>
    </row>
    <row r="545" spans="1:16" s="306" customFormat="1" ht="15" customHeight="1">
      <c r="A545" s="340" t="s">
        <v>20</v>
      </c>
      <c r="B545" s="347" t="s">
        <v>223</v>
      </c>
      <c r="C545" s="300" t="s">
        <v>13</v>
      </c>
      <c r="D545" s="301" t="s">
        <v>129</v>
      </c>
      <c r="E545" s="302">
        <f>VLOOKUP($A545,Sheet1!$A$10:$P$487,3,FALSE)</f>
        <v>0.1</v>
      </c>
      <c r="F545" s="303">
        <f>VLOOKUP($A545,Sheet1!$A$10:$P$487,4,FALSE)</f>
        <v>2.39</v>
      </c>
      <c r="G545" s="303">
        <f>VLOOKUP($A545,Sheet1!$A$10:$P$487,5,FALSE)</f>
        <v>52.08</v>
      </c>
      <c r="H545" s="303">
        <f>VLOOKUP($A545,Sheet1!$A$10:$P$487,8,FALSE)</f>
        <v>65.98</v>
      </c>
      <c r="I545" s="304">
        <f t="shared" si="109"/>
        <v>118.06</v>
      </c>
      <c r="J545" s="302">
        <f>VLOOKUP($A545,Sheet1!$A$10:$P$487,10,FALSE)</f>
        <v>0.1</v>
      </c>
      <c r="K545" s="303">
        <f>VLOOKUP($A545,Sheet1!$A$10:$P$487,11,FALSE)</f>
        <v>1.7</v>
      </c>
      <c r="L545" s="303">
        <f>VLOOKUP($A545,Sheet1!$A$10:$P$487,12,FALSE)</f>
        <v>46.63</v>
      </c>
      <c r="M545" s="303">
        <f>VLOOKUP($A545,Sheet1!$A$10:$P$487,15,FALSE)</f>
        <v>66.3</v>
      </c>
      <c r="N545" s="304">
        <f t="shared" si="110"/>
        <v>112.93</v>
      </c>
      <c r="O545" s="305">
        <f t="shared" si="111"/>
        <v>-4.3452481788920805</v>
      </c>
    </row>
    <row r="546" spans="1:16" s="306" customFormat="1" ht="15" customHeight="1">
      <c r="A546" s="340" t="s">
        <v>362</v>
      </c>
      <c r="B546" s="347" t="s">
        <v>363</v>
      </c>
      <c r="C546" s="300" t="s">
        <v>13</v>
      </c>
      <c r="D546" s="301" t="s">
        <v>129</v>
      </c>
      <c r="E546" s="302">
        <f>VLOOKUP($A546,Sheet1!$A$10:$P$487,3,FALSE)</f>
        <v>0.01</v>
      </c>
      <c r="F546" s="303">
        <f>VLOOKUP($A546,Sheet1!$A$10:$P$487,4,FALSE)</f>
        <v>0.5</v>
      </c>
      <c r="G546" s="303">
        <f>VLOOKUP($A546,Sheet1!$A$10:$P$487,5,FALSE)</f>
        <v>1.91</v>
      </c>
      <c r="H546" s="303">
        <f>VLOOKUP($A546,Sheet1!$A$10:$P$487,8,FALSE)</f>
        <v>13.05</v>
      </c>
      <c r="I546" s="304">
        <f t="shared" si="109"/>
        <v>14.96</v>
      </c>
      <c r="J546" s="302">
        <f>VLOOKUP($A546,Sheet1!$A$10:$P$487,10,FALSE)</f>
        <v>0.01</v>
      </c>
      <c r="K546" s="303">
        <f>VLOOKUP($A546,Sheet1!$A$10:$P$487,11,FALSE)</f>
        <v>1.07</v>
      </c>
      <c r="L546" s="303">
        <f>VLOOKUP($A546,Sheet1!$A$10:$P$487,12,FALSE)</f>
        <v>3.88</v>
      </c>
      <c r="M546" s="303">
        <f>VLOOKUP($A546,Sheet1!$A$10:$P$487,15,FALSE)</f>
        <v>10.63</v>
      </c>
      <c r="N546" s="304">
        <f t="shared" si="110"/>
        <v>14.510000000000002</v>
      </c>
      <c r="O546" s="305">
        <f t="shared" si="111"/>
        <v>-3.0080213903743269</v>
      </c>
    </row>
    <row r="547" spans="1:16" s="306" customFormat="1" ht="15" customHeight="1">
      <c r="A547" s="340" t="s">
        <v>628</v>
      </c>
      <c r="B547" s="347" t="s">
        <v>629</v>
      </c>
      <c r="C547" s="300" t="s">
        <v>13</v>
      </c>
      <c r="D547" s="301" t="s">
        <v>129</v>
      </c>
      <c r="E547" s="302">
        <f>VLOOKUP($A547,Sheet1!$A$10:$P$487,3,FALSE)</f>
        <v>0</v>
      </c>
      <c r="F547" s="303">
        <f>VLOOKUP($A547,Sheet1!$A$10:$P$487,4,FALSE)</f>
        <v>0.36</v>
      </c>
      <c r="G547" s="303">
        <f>VLOOKUP($A547,Sheet1!$A$10:$P$487,5,FALSE)</f>
        <v>1.28</v>
      </c>
      <c r="H547" s="303">
        <f>VLOOKUP($A547,Sheet1!$A$10:$P$487,8,FALSE)</f>
        <v>4.84</v>
      </c>
      <c r="I547" s="304">
        <f t="shared" si="109"/>
        <v>6.12</v>
      </c>
      <c r="J547" s="302">
        <f>VLOOKUP($A547,Sheet1!$A$10:$P$487,10,FALSE)</f>
        <v>0</v>
      </c>
      <c r="K547" s="303">
        <f>VLOOKUP($A547,Sheet1!$A$10:$P$487,11,FALSE)</f>
        <v>0.49</v>
      </c>
      <c r="L547" s="303">
        <f>VLOOKUP($A547,Sheet1!$A$10:$P$487,12,FALSE)</f>
        <v>2.0699999999999998</v>
      </c>
      <c r="M547" s="303">
        <f>VLOOKUP($A547,Sheet1!$A$10:$P$487,15,FALSE)</f>
        <v>3.24</v>
      </c>
      <c r="N547" s="304">
        <f t="shared" si="110"/>
        <v>5.3100000000000005</v>
      </c>
      <c r="O547" s="305">
        <f t="shared" si="111"/>
        <v>-13.235294117647056</v>
      </c>
    </row>
    <row r="548" spans="1:16" s="306" customFormat="1" ht="15" customHeight="1">
      <c r="A548" s="340" t="s">
        <v>34</v>
      </c>
      <c r="B548" s="347" t="s">
        <v>222</v>
      </c>
      <c r="C548" s="300" t="s">
        <v>13</v>
      </c>
      <c r="D548" s="301" t="s">
        <v>129</v>
      </c>
      <c r="E548" s="302">
        <f>VLOOKUP($A548,Sheet1!$A$10:$P$487,3,FALSE)</f>
        <v>0.04</v>
      </c>
      <c r="F548" s="303">
        <f>VLOOKUP($A548,Sheet1!$A$10:$P$487,4,FALSE)</f>
        <v>0.13</v>
      </c>
      <c r="G548" s="303">
        <f>VLOOKUP($A548,Sheet1!$A$10:$P$487,5,FALSE)</f>
        <v>18.12</v>
      </c>
      <c r="H548" s="303">
        <f>VLOOKUP($A548,Sheet1!$A$10:$P$487,8,FALSE)</f>
        <v>27.07</v>
      </c>
      <c r="I548" s="304">
        <f t="shared" si="109"/>
        <v>45.19</v>
      </c>
      <c r="J548" s="302">
        <f>VLOOKUP($A548,Sheet1!$A$10:$P$487,10,FALSE)</f>
        <v>0.05</v>
      </c>
      <c r="K548" s="303">
        <f>VLOOKUP($A548,Sheet1!$A$10:$P$487,11,FALSE)</f>
        <v>0</v>
      </c>
      <c r="L548" s="303">
        <f>VLOOKUP($A548,Sheet1!$A$10:$P$487,12,FALSE)</f>
        <v>15.76</v>
      </c>
      <c r="M548" s="303">
        <f>VLOOKUP($A548,Sheet1!$A$10:$P$487,15,FALSE)</f>
        <v>32.590000000000003</v>
      </c>
      <c r="N548" s="304">
        <f t="shared" si="110"/>
        <v>48.35</v>
      </c>
      <c r="O548" s="305">
        <f t="shared" si="111"/>
        <v>6.9926974994467983</v>
      </c>
    </row>
    <row r="549" spans="1:16" s="306" customFormat="1" ht="15" customHeight="1">
      <c r="A549" s="340" t="s">
        <v>342</v>
      </c>
      <c r="B549" s="347" t="s">
        <v>343</v>
      </c>
      <c r="C549" s="300" t="s">
        <v>13</v>
      </c>
      <c r="D549" s="301" t="s">
        <v>129</v>
      </c>
      <c r="E549" s="302">
        <f>VLOOKUP($A549,Sheet1!$A$10:$P$487,3,FALSE)</f>
        <v>0</v>
      </c>
      <c r="F549" s="303">
        <f>VLOOKUP($A549,Sheet1!$A$10:$P$487,4,FALSE)</f>
        <v>0</v>
      </c>
      <c r="G549" s="303">
        <f>VLOOKUP($A549,Sheet1!$A$10:$P$487,5,FALSE)</f>
        <v>0.4</v>
      </c>
      <c r="H549" s="303">
        <f>VLOOKUP($A549,Sheet1!$A$10:$P$487,8,FALSE)</f>
        <v>1.77</v>
      </c>
      <c r="I549" s="304">
        <f t="shared" si="109"/>
        <v>2.17</v>
      </c>
      <c r="J549" s="302">
        <f>VLOOKUP($A549,Sheet1!$A$10:$P$487,10,FALSE)</f>
        <v>0</v>
      </c>
      <c r="K549" s="303">
        <f>VLOOKUP($A549,Sheet1!$A$10:$P$487,11,FALSE)</f>
        <v>0</v>
      </c>
      <c r="L549" s="303">
        <f>VLOOKUP($A549,Sheet1!$A$10:$P$487,12,FALSE)</f>
        <v>0</v>
      </c>
      <c r="M549" s="303">
        <f>VLOOKUP($A549,Sheet1!$A$10:$P$487,15,FALSE)</f>
        <v>0.71</v>
      </c>
      <c r="N549" s="304">
        <f t="shared" si="110"/>
        <v>0.71</v>
      </c>
      <c r="O549" s="305">
        <f t="shared" si="111"/>
        <v>-67.281105990783402</v>
      </c>
    </row>
    <row r="550" spans="1:16" s="306" customFormat="1" ht="15" customHeight="1">
      <c r="A550" s="340" t="s">
        <v>829</v>
      </c>
      <c r="B550" s="347" t="s">
        <v>830</v>
      </c>
      <c r="C550" s="300" t="s">
        <v>13</v>
      </c>
      <c r="D550" s="301" t="s">
        <v>129</v>
      </c>
      <c r="E550" s="302">
        <f>VLOOKUP($A550,Sheet1!$A$10:$P$487,3,FALSE)</f>
        <v>0</v>
      </c>
      <c r="F550" s="303">
        <f>VLOOKUP($A550,Sheet1!$A$10:$P$487,4,FALSE)</f>
        <v>0</v>
      </c>
      <c r="G550" s="303">
        <f>VLOOKUP($A550,Sheet1!$A$10:$P$487,5,FALSE)</f>
        <v>0</v>
      </c>
      <c r="H550" s="303">
        <f>VLOOKUP($A550,Sheet1!$A$10:$P$487,8,FALSE)</f>
        <v>1.56</v>
      </c>
      <c r="I550" s="304">
        <f t="shared" si="109"/>
        <v>1.56</v>
      </c>
      <c r="J550" s="302">
        <f>VLOOKUP($A550,Sheet1!$A$10:$P$487,10,FALSE)</f>
        <v>0</v>
      </c>
      <c r="K550" s="303">
        <f>VLOOKUP($A550,Sheet1!$A$10:$P$487,11,FALSE)</f>
        <v>0</v>
      </c>
      <c r="L550" s="303">
        <f>VLOOKUP($A550,Sheet1!$A$10:$P$487,12,FALSE)</f>
        <v>0</v>
      </c>
      <c r="M550" s="303">
        <f>VLOOKUP($A550,Sheet1!$A$10:$P$487,15,FALSE)</f>
        <v>1.1100000000000001</v>
      </c>
      <c r="N550" s="304">
        <f t="shared" si="110"/>
        <v>1.1100000000000001</v>
      </c>
      <c r="O550" s="305">
        <f t="shared" si="111"/>
        <v>-28.846153846153843</v>
      </c>
    </row>
    <row r="551" spans="1:16" s="306" customFormat="1" ht="15" customHeight="1">
      <c r="A551" s="340" t="s">
        <v>2</v>
      </c>
      <c r="B551" s="347" t="s">
        <v>221</v>
      </c>
      <c r="C551" s="300" t="s">
        <v>13</v>
      </c>
      <c r="D551" s="301" t="s">
        <v>129</v>
      </c>
      <c r="E551" s="302">
        <f>VLOOKUP($A551,Sheet1!$A$10:$P$487,3,FALSE)</f>
        <v>0</v>
      </c>
      <c r="F551" s="303">
        <f>VLOOKUP($A551,Sheet1!$A$10:$P$487,4,FALSE)</f>
        <v>0</v>
      </c>
      <c r="G551" s="303">
        <f>VLOOKUP($A551,Sheet1!$A$10:$P$487,5,FALSE)</f>
        <v>0.56999999999999995</v>
      </c>
      <c r="H551" s="303">
        <f>VLOOKUP($A551,Sheet1!$A$10:$P$487,8,FALSE)</f>
        <v>2.61</v>
      </c>
      <c r="I551" s="304">
        <f t="shared" si="109"/>
        <v>3.1799999999999997</v>
      </c>
      <c r="J551" s="302">
        <f>VLOOKUP($A551,Sheet1!$A$10:$P$487,10,FALSE)</f>
        <v>0</v>
      </c>
      <c r="K551" s="303">
        <f>VLOOKUP($A551,Sheet1!$A$10:$P$487,11,FALSE)</f>
        <v>0</v>
      </c>
      <c r="L551" s="303">
        <f>VLOOKUP($A551,Sheet1!$A$10:$P$487,12,FALSE)</f>
        <v>0.72</v>
      </c>
      <c r="M551" s="303">
        <f>VLOOKUP($A551,Sheet1!$A$10:$P$487,15,FALSE)</f>
        <v>2.3199999999999998</v>
      </c>
      <c r="N551" s="304">
        <f t="shared" si="110"/>
        <v>3.04</v>
      </c>
      <c r="O551" s="305">
        <f t="shared" si="111"/>
        <v>-4.4025157232704277</v>
      </c>
    </row>
    <row r="552" spans="1:16" s="306" customFormat="1" ht="15" customHeight="1">
      <c r="A552" s="340" t="s">
        <v>543</v>
      </c>
      <c r="B552" s="347" t="s">
        <v>574</v>
      </c>
      <c r="C552" s="300" t="s">
        <v>13</v>
      </c>
      <c r="D552" s="301" t="s">
        <v>129</v>
      </c>
      <c r="E552" s="302">
        <f>VLOOKUP($A552,Sheet1!$A$10:$P$487,3,FALSE)</f>
        <v>0</v>
      </c>
      <c r="F552" s="303">
        <f>VLOOKUP($A552,Sheet1!$A$10:$P$487,4,FALSE)</f>
        <v>0</v>
      </c>
      <c r="G552" s="303">
        <f>VLOOKUP($A552,Sheet1!$A$10:$P$487,5,FALSE)</f>
        <v>1.99</v>
      </c>
      <c r="H552" s="303">
        <f>VLOOKUP($A552,Sheet1!$A$10:$P$487,8,FALSE)</f>
        <v>1.92</v>
      </c>
      <c r="I552" s="304">
        <f t="shared" si="109"/>
        <v>3.91</v>
      </c>
      <c r="J552" s="302">
        <f>VLOOKUP($A552,Sheet1!$A$10:$P$487,10,FALSE)</f>
        <v>0</v>
      </c>
      <c r="K552" s="303">
        <f>VLOOKUP($A552,Sheet1!$A$10:$P$487,11,FALSE)</f>
        <v>0</v>
      </c>
      <c r="L552" s="303">
        <f>VLOOKUP($A552,Sheet1!$A$10:$P$487,12,FALSE)</f>
        <v>2.91</v>
      </c>
      <c r="M552" s="303">
        <f>VLOOKUP($A552,Sheet1!$A$10:$P$487,15,FALSE)</f>
        <v>6.27</v>
      </c>
      <c r="N552" s="304">
        <f t="shared" si="110"/>
        <v>9.18</v>
      </c>
      <c r="O552" s="305">
        <f t="shared" si="111"/>
        <v>134.78260869565216</v>
      </c>
    </row>
    <row r="553" spans="1:16" s="306" customFormat="1" ht="15" customHeight="1">
      <c r="A553" s="340" t="s">
        <v>220</v>
      </c>
      <c r="B553" s="347" t="s">
        <v>219</v>
      </c>
      <c r="C553" s="300" t="s">
        <v>13</v>
      </c>
      <c r="D553" s="301" t="s">
        <v>129</v>
      </c>
      <c r="E553" s="302">
        <f>VLOOKUP($A553,Sheet1!$A$10:$P$487,3,FALSE)</f>
        <v>0</v>
      </c>
      <c r="F553" s="303">
        <f>VLOOKUP($A553,Sheet1!$A$10:$P$487,4,FALSE)</f>
        <v>0</v>
      </c>
      <c r="G553" s="303">
        <f>VLOOKUP($A553,Sheet1!$A$10:$P$487,5,FALSE)</f>
        <v>1.1299999999999999</v>
      </c>
      <c r="H553" s="303">
        <f>VLOOKUP($A553,Sheet1!$A$10:$P$487,8,FALSE)</f>
        <v>2.48</v>
      </c>
      <c r="I553" s="304">
        <f t="shared" si="109"/>
        <v>3.61</v>
      </c>
      <c r="J553" s="302">
        <f>VLOOKUP($A553,Sheet1!$A$10:$P$487,10,FALSE)</f>
        <v>0</v>
      </c>
      <c r="K553" s="303">
        <f>VLOOKUP($A553,Sheet1!$A$10:$P$487,11,FALSE)</f>
        <v>0.04</v>
      </c>
      <c r="L553" s="303">
        <f>VLOOKUP($A553,Sheet1!$A$10:$P$487,12,FALSE)</f>
        <v>1.52</v>
      </c>
      <c r="M553" s="303">
        <f>VLOOKUP($A553,Sheet1!$A$10:$P$487,15,FALSE)</f>
        <v>2.99</v>
      </c>
      <c r="N553" s="304">
        <f t="shared" si="110"/>
        <v>4.51</v>
      </c>
      <c r="O553" s="305">
        <f t="shared" si="111"/>
        <v>24.930747922437678</v>
      </c>
    </row>
    <row r="554" spans="1:16" s="306" customFormat="1" ht="15" customHeight="1">
      <c r="A554" s="340" t="s">
        <v>57</v>
      </c>
      <c r="B554" s="347" t="s">
        <v>218</v>
      </c>
      <c r="C554" s="300" t="s">
        <v>13</v>
      </c>
      <c r="D554" s="301" t="s">
        <v>129</v>
      </c>
      <c r="E554" s="302">
        <f>VLOOKUP($A554,Sheet1!$A$10:$P$487,3,FALSE)</f>
        <v>0</v>
      </c>
      <c r="F554" s="303">
        <f>VLOOKUP($A554,Sheet1!$A$10:$P$487,4,FALSE)</f>
        <v>1.71</v>
      </c>
      <c r="G554" s="303">
        <f>VLOOKUP($A554,Sheet1!$A$10:$P$487,5,FALSE)</f>
        <v>13.18</v>
      </c>
      <c r="H554" s="303">
        <f>VLOOKUP($A554,Sheet1!$A$10:$P$487,8,FALSE)</f>
        <v>24.32</v>
      </c>
      <c r="I554" s="304">
        <f t="shared" si="109"/>
        <v>37.5</v>
      </c>
      <c r="J554" s="302">
        <f>VLOOKUP($A554,Sheet1!$A$10:$P$487,10,FALSE)</f>
        <v>0</v>
      </c>
      <c r="K554" s="303">
        <f>VLOOKUP($A554,Sheet1!$A$10:$P$487,11,FALSE)</f>
        <v>2.75</v>
      </c>
      <c r="L554" s="303">
        <f>VLOOKUP($A554,Sheet1!$A$10:$P$487,12,FALSE)</f>
        <v>16.45</v>
      </c>
      <c r="M554" s="303">
        <f>VLOOKUP($A554,Sheet1!$A$10:$P$487,15,FALSE)</f>
        <v>26.91</v>
      </c>
      <c r="N554" s="304">
        <f t="shared" si="110"/>
        <v>43.36</v>
      </c>
      <c r="O554" s="305">
        <f t="shared" si="111"/>
        <v>15.626666666666654</v>
      </c>
    </row>
    <row r="555" spans="1:16" s="306" customFormat="1" ht="15" customHeight="1">
      <c r="A555" s="340" t="s">
        <v>602</v>
      </c>
      <c r="B555" s="347" t="s">
        <v>603</v>
      </c>
      <c r="C555" s="300" t="s">
        <v>13</v>
      </c>
      <c r="D555" s="301" t="s">
        <v>217</v>
      </c>
      <c r="E555" s="302">
        <f>VLOOKUP($A555,Sheet1!$A$10:$P$487,3,FALSE)</f>
        <v>0</v>
      </c>
      <c r="F555" s="303">
        <f>VLOOKUP($A555,Sheet1!$A$10:$P$487,4,FALSE)</f>
        <v>0</v>
      </c>
      <c r="G555" s="303">
        <f>VLOOKUP($A555,Sheet1!$A$10:$P$487,5,FALSE)</f>
        <v>0.1</v>
      </c>
      <c r="H555" s="303">
        <f>VLOOKUP($A555,Sheet1!$A$10:$P$487,8,FALSE)</f>
        <v>1.71</v>
      </c>
      <c r="I555" s="304">
        <f t="shared" si="109"/>
        <v>1.81</v>
      </c>
      <c r="J555" s="302">
        <f>VLOOKUP($A555,Sheet1!$A$10:$P$487,10,FALSE)</f>
        <v>0</v>
      </c>
      <c r="K555" s="303">
        <f>VLOOKUP($A555,Sheet1!$A$10:$P$487,11,FALSE)</f>
        <v>0</v>
      </c>
      <c r="L555" s="303">
        <f>VLOOKUP($A555,Sheet1!$A$10:$P$487,12,FALSE)</f>
        <v>0.11</v>
      </c>
      <c r="M555" s="303">
        <f>VLOOKUP($A555,Sheet1!$A$10:$P$487,15,FALSE)</f>
        <v>0.56000000000000005</v>
      </c>
      <c r="N555" s="304">
        <f t="shared" si="110"/>
        <v>0.67</v>
      </c>
      <c r="O555" s="305">
        <f t="shared" si="111"/>
        <v>-62.983425414364632</v>
      </c>
    </row>
    <row r="556" spans="1:16" s="98" customFormat="1" ht="15" customHeight="1">
      <c r="A556" s="496"/>
      <c r="B556" s="354"/>
      <c r="C556" s="243"/>
      <c r="D556" s="104"/>
      <c r="E556" s="156"/>
      <c r="F556" s="238"/>
      <c r="G556" s="238"/>
      <c r="H556" s="238"/>
      <c r="I556" s="239"/>
      <c r="J556" s="156"/>
      <c r="K556" s="238"/>
      <c r="L556" s="238"/>
      <c r="M556" s="238"/>
      <c r="N556" s="239"/>
      <c r="O556" s="152"/>
    </row>
    <row r="557" spans="1:16" s="128" customFormat="1" ht="15" customHeight="1">
      <c r="A557" s="509" t="s">
        <v>1674</v>
      </c>
      <c r="B557" s="510"/>
      <c r="C557" s="95"/>
      <c r="D557" s="146"/>
      <c r="E557" s="158">
        <f t="shared" ref="E557:N557" si="112">SUM(E539:E556)</f>
        <v>0.21000000000000002</v>
      </c>
      <c r="F557" s="265">
        <f t="shared" si="112"/>
        <v>6.2600000000000007</v>
      </c>
      <c r="G557" s="265">
        <f t="shared" si="112"/>
        <v>98.249999999999972</v>
      </c>
      <c r="H557" s="265">
        <f t="shared" si="112"/>
        <v>170.95000000000002</v>
      </c>
      <c r="I557" s="266">
        <f t="shared" si="112"/>
        <v>269.2</v>
      </c>
      <c r="J557" s="158">
        <f t="shared" si="112"/>
        <v>0.18</v>
      </c>
      <c r="K557" s="265">
        <f t="shared" si="112"/>
        <v>8.1000000000000014</v>
      </c>
      <c r="L557" s="265">
        <f t="shared" si="112"/>
        <v>99.31</v>
      </c>
      <c r="M557" s="265">
        <f t="shared" si="112"/>
        <v>179.44000000000003</v>
      </c>
      <c r="N557" s="266">
        <f t="shared" si="112"/>
        <v>278.75</v>
      </c>
      <c r="O557" s="261">
        <f t="shared" ref="O557" si="113">((N557/I557)-1)*100</f>
        <v>3.5475482912332934</v>
      </c>
    </row>
    <row r="558" spans="1:16" s="98" customFormat="1" ht="15" customHeight="1">
      <c r="A558" s="479"/>
      <c r="B558" s="428"/>
      <c r="C558" s="429"/>
      <c r="D558" s="104"/>
      <c r="E558" s="431"/>
      <c r="F558" s="431"/>
      <c r="G558" s="431"/>
      <c r="H558" s="431"/>
      <c r="I558" s="431"/>
      <c r="J558" s="431"/>
      <c r="K558" s="431"/>
      <c r="L558" s="431"/>
      <c r="M558" s="431"/>
      <c r="N558" s="431"/>
      <c r="O558" s="478"/>
      <c r="P558" s="157"/>
    </row>
    <row r="559" spans="1:16" s="144" customFormat="1" ht="15" customHeight="1">
      <c r="A559" s="471"/>
      <c r="B559" s="472"/>
      <c r="C559" s="473"/>
      <c r="D559" s="474"/>
      <c r="E559" s="680" t="s">
        <v>635</v>
      </c>
      <c r="F559" s="681"/>
      <c r="G559" s="681"/>
      <c r="H559" s="681"/>
      <c r="I559" s="682"/>
      <c r="J559" s="680" t="s">
        <v>868</v>
      </c>
      <c r="K559" s="681"/>
      <c r="L559" s="681"/>
      <c r="M559" s="681"/>
      <c r="N559" s="682"/>
      <c r="O559" s="475"/>
    </row>
    <row r="560" spans="1:16" s="144" customFormat="1" ht="27">
      <c r="A560" s="471" t="s">
        <v>254</v>
      </c>
      <c r="B560" s="472" t="s">
        <v>59</v>
      </c>
      <c r="C560" s="473" t="s">
        <v>255</v>
      </c>
      <c r="D560" s="474" t="s">
        <v>256</v>
      </c>
      <c r="E560" s="8" t="s">
        <v>60</v>
      </c>
      <c r="F560" s="222" t="s">
        <v>431</v>
      </c>
      <c r="G560" s="218" t="s">
        <v>333</v>
      </c>
      <c r="H560" s="9" t="s">
        <v>331</v>
      </c>
      <c r="I560" s="450" t="s">
        <v>332</v>
      </c>
      <c r="J560" s="8" t="s">
        <v>60</v>
      </c>
      <c r="K560" s="222" t="s">
        <v>431</v>
      </c>
      <c r="L560" s="218" t="s">
        <v>333</v>
      </c>
      <c r="M560" s="9" t="s">
        <v>331</v>
      </c>
      <c r="N560" s="450" t="s">
        <v>332</v>
      </c>
      <c r="O560" s="145" t="s">
        <v>1684</v>
      </c>
    </row>
    <row r="561" spans="1:15" s="144" customFormat="1" ht="15" customHeight="1">
      <c r="A561" s="352" t="s">
        <v>259</v>
      </c>
      <c r="B561" s="159" t="s">
        <v>260</v>
      </c>
      <c r="C561" s="95" t="s">
        <v>62</v>
      </c>
      <c r="D561" s="146"/>
      <c r="E561" s="149" t="s">
        <v>62</v>
      </c>
      <c r="F561" s="150"/>
      <c r="G561" s="150"/>
      <c r="H561" s="96" t="s">
        <v>62</v>
      </c>
      <c r="I561" s="151"/>
      <c r="J561" s="149" t="s">
        <v>62</v>
      </c>
      <c r="K561" s="150" t="s">
        <v>62</v>
      </c>
      <c r="L561" s="150"/>
      <c r="M561" s="150"/>
      <c r="N561" s="151" t="s">
        <v>62</v>
      </c>
      <c r="O561" s="147"/>
    </row>
    <row r="562" spans="1:15" s="306" customFormat="1" ht="15" customHeight="1">
      <c r="A562" s="340" t="s">
        <v>398</v>
      </c>
      <c r="B562" s="350" t="s">
        <v>575</v>
      </c>
      <c r="C562" s="300" t="s">
        <v>13</v>
      </c>
      <c r="D562" s="301" t="s">
        <v>132</v>
      </c>
      <c r="E562" s="302">
        <f>VLOOKUP($A562,Sheet1!$A$10:$P$487,3,FALSE)</f>
        <v>0</v>
      </c>
      <c r="F562" s="303">
        <f>VLOOKUP($A562,Sheet1!$A$10:$P$487,4,FALSE)</f>
        <v>0.28999999999999998</v>
      </c>
      <c r="G562" s="303">
        <f>VLOOKUP($A562,Sheet1!$A$10:$P$487,5,FALSE)</f>
        <v>3.98</v>
      </c>
      <c r="H562" s="303">
        <f>VLOOKUP($A562,Sheet1!$A$10:$P$487,8,FALSE)</f>
        <v>5.14</v>
      </c>
      <c r="I562" s="304">
        <f t="shared" ref="I562:I587" si="114">G562+H562</f>
        <v>9.1199999999999992</v>
      </c>
      <c r="J562" s="302">
        <f>VLOOKUP($A562,Sheet1!$A$10:$P$487,10,FALSE)</f>
        <v>0</v>
      </c>
      <c r="K562" s="303">
        <f>VLOOKUP($A562,Sheet1!$A$10:$P$487,11,FALSE)</f>
        <v>0</v>
      </c>
      <c r="L562" s="303">
        <f>VLOOKUP($A562,Sheet1!$A$10:$P$487,12,FALSE)</f>
        <v>2.71</v>
      </c>
      <c r="M562" s="303">
        <f>VLOOKUP($A562,Sheet1!$A$10:$P$487,15,FALSE)</f>
        <v>6.36</v>
      </c>
      <c r="N562" s="304">
        <f t="shared" ref="N562:N587" si="115">L562+M562</f>
        <v>9.07</v>
      </c>
      <c r="O562" s="305">
        <f t="shared" ref="O562:O587" si="116">((N562/I562)-1)*100</f>
        <v>-0.5482456140350811</v>
      </c>
    </row>
    <row r="563" spans="1:15" s="306" customFormat="1" ht="15" customHeight="1">
      <c r="A563" s="349" t="s">
        <v>831</v>
      </c>
      <c r="B563" s="350" t="s">
        <v>832</v>
      </c>
      <c r="C563" s="307" t="s">
        <v>13</v>
      </c>
      <c r="D563" s="301" t="s">
        <v>132</v>
      </c>
      <c r="E563" s="302">
        <f>VLOOKUP($A563,Sheet1!$A$10:$P$487,3,FALSE)</f>
        <v>0</v>
      </c>
      <c r="F563" s="303">
        <f>VLOOKUP($A563,Sheet1!$A$10:$P$487,4,FALSE)</f>
        <v>0.25</v>
      </c>
      <c r="G563" s="303">
        <f>VLOOKUP($A563,Sheet1!$A$10:$P$487,5,FALSE)</f>
        <v>0</v>
      </c>
      <c r="H563" s="303">
        <f>VLOOKUP($A563,Sheet1!$A$10:$P$487,8,FALSE)</f>
        <v>0.64</v>
      </c>
      <c r="I563" s="304">
        <f t="shared" si="114"/>
        <v>0.64</v>
      </c>
      <c r="J563" s="302">
        <f>VLOOKUP($A563,Sheet1!$A$10:$P$487,10,FALSE)</f>
        <v>0</v>
      </c>
      <c r="K563" s="303">
        <f>VLOOKUP($A563,Sheet1!$A$10:$P$487,11,FALSE)</f>
        <v>0.39</v>
      </c>
      <c r="L563" s="303">
        <f>VLOOKUP($A563,Sheet1!$A$10:$P$487,12,FALSE)</f>
        <v>0.13</v>
      </c>
      <c r="M563" s="303">
        <f>VLOOKUP($A563,Sheet1!$A$10:$P$487,15,FALSE)</f>
        <v>0.77</v>
      </c>
      <c r="N563" s="304">
        <f t="shared" si="115"/>
        <v>0.9</v>
      </c>
      <c r="O563" s="305">
        <f t="shared" si="116"/>
        <v>40.625</v>
      </c>
    </row>
    <row r="564" spans="1:15" s="306" customFormat="1" ht="15" customHeight="1">
      <c r="A564" s="349" t="s">
        <v>1608</v>
      </c>
      <c r="B564" s="350" t="s">
        <v>1609</v>
      </c>
      <c r="C564" s="307" t="s">
        <v>13</v>
      </c>
      <c r="D564" s="301" t="s">
        <v>132</v>
      </c>
      <c r="E564" s="302">
        <f>VLOOKUP($A564,Sheet1!$A$10:$P$487,3,FALSE)</f>
        <v>0</v>
      </c>
      <c r="F564" s="303">
        <f>VLOOKUP($A564,Sheet1!$A$10:$P$487,4,FALSE)</f>
        <v>0</v>
      </c>
      <c r="G564" s="303">
        <f>VLOOKUP($A564,Sheet1!$A$10:$P$487,5,FALSE)</f>
        <v>0</v>
      </c>
      <c r="H564" s="303">
        <f>VLOOKUP($A564,Sheet1!$A$10:$P$487,8,FALSE)</f>
        <v>0.01</v>
      </c>
      <c r="I564" s="304">
        <f t="shared" si="114"/>
        <v>0.01</v>
      </c>
      <c r="J564" s="302">
        <f>VLOOKUP($A564,Sheet1!$A$10:$P$487,10,FALSE)</f>
        <v>0</v>
      </c>
      <c r="K564" s="303">
        <f>VLOOKUP($A564,Sheet1!$A$10:$P$487,11,FALSE)</f>
        <v>0</v>
      </c>
      <c r="L564" s="303">
        <f>VLOOKUP($A564,Sheet1!$A$10:$P$487,12,FALSE)</f>
        <v>7.0000000000000007E-2</v>
      </c>
      <c r="M564" s="303">
        <f>VLOOKUP($A564,Sheet1!$A$10:$P$487,15,FALSE)</f>
        <v>0.06</v>
      </c>
      <c r="N564" s="304">
        <f t="shared" si="115"/>
        <v>0.13</v>
      </c>
      <c r="O564" s="305">
        <f t="shared" si="116"/>
        <v>1200</v>
      </c>
    </row>
    <row r="565" spans="1:15" s="306" customFormat="1" ht="15" customHeight="1">
      <c r="A565" s="349" t="s">
        <v>1610</v>
      </c>
      <c r="B565" s="350" t="s">
        <v>1611</v>
      </c>
      <c r="C565" s="307" t="s">
        <v>13</v>
      </c>
      <c r="D565" s="301" t="s">
        <v>132</v>
      </c>
      <c r="E565" s="302">
        <f>VLOOKUP($A565,Sheet1!$A$10:$P$487,3,FALSE)</f>
        <v>0</v>
      </c>
      <c r="F565" s="303">
        <f>VLOOKUP($A565,Sheet1!$A$10:$P$487,4,FALSE)</f>
        <v>0</v>
      </c>
      <c r="G565" s="303">
        <f>VLOOKUP($A565,Sheet1!$A$10:$P$487,5,FALSE)</f>
        <v>0.2</v>
      </c>
      <c r="H565" s="303">
        <f>VLOOKUP($A565,Sheet1!$A$10:$P$487,8,FALSE)</f>
        <v>0.22</v>
      </c>
      <c r="I565" s="304">
        <f t="shared" si="114"/>
        <v>0.42000000000000004</v>
      </c>
      <c r="J565" s="302">
        <f>VLOOKUP($A565,Sheet1!$A$10:$P$487,10,FALSE)</f>
        <v>0</v>
      </c>
      <c r="K565" s="303">
        <f>VLOOKUP($A565,Sheet1!$A$10:$P$487,11,FALSE)</f>
        <v>0.12</v>
      </c>
      <c r="L565" s="303">
        <f>VLOOKUP($A565,Sheet1!$A$10:$P$487,12,FALSE)</f>
        <v>0.06</v>
      </c>
      <c r="M565" s="303">
        <f>VLOOKUP($A565,Sheet1!$A$10:$P$487,15,FALSE)</f>
        <v>0.11</v>
      </c>
      <c r="N565" s="304">
        <f t="shared" si="115"/>
        <v>0.16999999999999998</v>
      </c>
      <c r="O565" s="305">
        <f t="shared" si="116"/>
        <v>-59.523809523809533</v>
      </c>
    </row>
    <row r="566" spans="1:15" s="306" customFormat="1" ht="15" customHeight="1">
      <c r="A566" s="349" t="s">
        <v>366</v>
      </c>
      <c r="B566" s="350" t="s">
        <v>491</v>
      </c>
      <c r="C566" s="307" t="s">
        <v>13</v>
      </c>
      <c r="D566" s="301" t="s">
        <v>132</v>
      </c>
      <c r="E566" s="302">
        <f>VLOOKUP($A566,Sheet1!$A$10:$P$487,3,FALSE)</f>
        <v>0</v>
      </c>
      <c r="F566" s="303">
        <f>VLOOKUP($A566,Sheet1!$A$10:$P$487,4,FALSE)</f>
        <v>0</v>
      </c>
      <c r="G566" s="303">
        <f>VLOOKUP($A566,Sheet1!$A$10:$P$487,5,FALSE)</f>
        <v>0.9</v>
      </c>
      <c r="H566" s="303">
        <f>VLOOKUP($A566,Sheet1!$A$10:$P$487,8,FALSE)</f>
        <v>1.46</v>
      </c>
      <c r="I566" s="304">
        <f t="shared" si="114"/>
        <v>2.36</v>
      </c>
      <c r="J566" s="302">
        <f>VLOOKUP($A566,Sheet1!$A$10:$P$487,10,FALSE)</f>
        <v>0</v>
      </c>
      <c r="K566" s="303">
        <f>VLOOKUP($A566,Sheet1!$A$10:$P$487,11,FALSE)</f>
        <v>0.56999999999999995</v>
      </c>
      <c r="L566" s="303">
        <f>VLOOKUP($A566,Sheet1!$A$10:$P$487,12,FALSE)</f>
        <v>0.76</v>
      </c>
      <c r="M566" s="303">
        <f>VLOOKUP($A566,Sheet1!$A$10:$P$487,15,FALSE)</f>
        <v>1.57</v>
      </c>
      <c r="N566" s="304">
        <f t="shared" si="115"/>
        <v>2.33</v>
      </c>
      <c r="O566" s="305">
        <f t="shared" si="116"/>
        <v>-1.2711864406779627</v>
      </c>
    </row>
    <row r="567" spans="1:15" s="306" customFormat="1" ht="15" customHeight="1">
      <c r="A567" s="349" t="s">
        <v>1612</v>
      </c>
      <c r="B567" s="350" t="s">
        <v>1613</v>
      </c>
      <c r="C567" s="307" t="s">
        <v>13</v>
      </c>
      <c r="D567" s="301" t="s">
        <v>132</v>
      </c>
      <c r="E567" s="302">
        <f>VLOOKUP($A567,Sheet1!$A$10:$P$487,3,FALSE)</f>
        <v>0</v>
      </c>
      <c r="F567" s="303">
        <f>VLOOKUP($A567,Sheet1!$A$10:$P$487,4,FALSE)</f>
        <v>0</v>
      </c>
      <c r="G567" s="303">
        <f>VLOOKUP($A567,Sheet1!$A$10:$P$487,5,FALSE)</f>
        <v>0.15</v>
      </c>
      <c r="H567" s="303">
        <f>VLOOKUP($A567,Sheet1!$A$10:$P$487,8,FALSE)</f>
        <v>0.02</v>
      </c>
      <c r="I567" s="304">
        <f t="shared" si="114"/>
        <v>0.16999999999999998</v>
      </c>
      <c r="J567" s="302">
        <f>VLOOKUP($A567,Sheet1!$A$10:$P$487,10,FALSE)</f>
        <v>0.02</v>
      </c>
      <c r="K567" s="303">
        <f>VLOOKUP($A567,Sheet1!$A$10:$P$487,11,FALSE)</f>
        <v>0</v>
      </c>
      <c r="L567" s="303">
        <f>VLOOKUP($A567,Sheet1!$A$10:$P$487,12,FALSE)</f>
        <v>0</v>
      </c>
      <c r="M567" s="303">
        <f>VLOOKUP($A567,Sheet1!$A$10:$P$487,15,FALSE)</f>
        <v>0.65</v>
      </c>
      <c r="N567" s="304">
        <f t="shared" si="115"/>
        <v>0.65</v>
      </c>
      <c r="O567" s="305">
        <f t="shared" si="116"/>
        <v>282.35294117647067</v>
      </c>
    </row>
    <row r="568" spans="1:15" s="306" customFormat="1" ht="15" customHeight="1">
      <c r="A568" s="349" t="s">
        <v>506</v>
      </c>
      <c r="B568" s="350" t="s">
        <v>507</v>
      </c>
      <c r="C568" s="307" t="s">
        <v>13</v>
      </c>
      <c r="D568" s="301" t="s">
        <v>132</v>
      </c>
      <c r="E568" s="302">
        <f>VLOOKUP($A568,Sheet1!$A$10:$P$487,3,FALSE)</f>
        <v>0.01</v>
      </c>
      <c r="F568" s="303">
        <f>VLOOKUP($A568,Sheet1!$A$10:$P$487,4,FALSE)</f>
        <v>1.05</v>
      </c>
      <c r="G568" s="303">
        <f>VLOOKUP($A568,Sheet1!$A$10:$P$487,5,FALSE)</f>
        <v>2.54</v>
      </c>
      <c r="H568" s="303">
        <f>VLOOKUP($A568,Sheet1!$A$10:$P$487,8,FALSE)</f>
        <v>7.08</v>
      </c>
      <c r="I568" s="304">
        <f t="shared" si="114"/>
        <v>9.620000000000001</v>
      </c>
      <c r="J568" s="302">
        <f>VLOOKUP($A568,Sheet1!$A$10:$P$487,10,FALSE)</f>
        <v>0</v>
      </c>
      <c r="K568" s="303">
        <f>VLOOKUP($A568,Sheet1!$A$10:$P$487,11,FALSE)</f>
        <v>1.37</v>
      </c>
      <c r="L568" s="303">
        <f>VLOOKUP($A568,Sheet1!$A$10:$P$487,12,FALSE)</f>
        <v>3.64</v>
      </c>
      <c r="M568" s="303">
        <f>VLOOKUP($A568,Sheet1!$A$10:$P$487,15,FALSE)</f>
        <v>9.39</v>
      </c>
      <c r="N568" s="304">
        <f t="shared" si="115"/>
        <v>13.030000000000001</v>
      </c>
      <c r="O568" s="305">
        <f t="shared" si="116"/>
        <v>35.446985446985437</v>
      </c>
    </row>
    <row r="569" spans="1:15" s="306" customFormat="1" ht="15" customHeight="1">
      <c r="A569" s="349" t="s">
        <v>584</v>
      </c>
      <c r="B569" s="350" t="s">
        <v>606</v>
      </c>
      <c r="C569" s="307" t="s">
        <v>13</v>
      </c>
      <c r="D569" s="301" t="s">
        <v>132</v>
      </c>
      <c r="E569" s="302">
        <f>VLOOKUP($A569,Sheet1!$A$10:$P$487,3,FALSE)</f>
        <v>0.02</v>
      </c>
      <c r="F569" s="303">
        <f>VLOOKUP($A569,Sheet1!$A$10:$P$487,4,FALSE)</f>
        <v>0</v>
      </c>
      <c r="G569" s="303">
        <f>VLOOKUP($A569,Sheet1!$A$10:$P$487,5,FALSE)</f>
        <v>1.25</v>
      </c>
      <c r="H569" s="303">
        <f>VLOOKUP($A569,Sheet1!$A$10:$P$487,8,FALSE)</f>
        <v>0.62</v>
      </c>
      <c r="I569" s="304">
        <f t="shared" si="114"/>
        <v>1.87</v>
      </c>
      <c r="J569" s="302">
        <f>VLOOKUP($A569,Sheet1!$A$10:$P$487,10,FALSE)</f>
        <v>0.04</v>
      </c>
      <c r="K569" s="303">
        <f>VLOOKUP($A569,Sheet1!$A$10:$P$487,11,FALSE)</f>
        <v>0.24</v>
      </c>
      <c r="L569" s="303">
        <f>VLOOKUP($A569,Sheet1!$A$10:$P$487,12,FALSE)</f>
        <v>0.47</v>
      </c>
      <c r="M569" s="303">
        <f>VLOOKUP($A569,Sheet1!$A$10:$P$487,15,FALSE)</f>
        <v>1.95</v>
      </c>
      <c r="N569" s="304">
        <f t="shared" si="115"/>
        <v>2.42</v>
      </c>
      <c r="O569" s="305">
        <f t="shared" si="116"/>
        <v>29.411764705882337</v>
      </c>
    </row>
    <row r="570" spans="1:15" s="306" customFormat="1" ht="15" customHeight="1">
      <c r="A570" s="349" t="s">
        <v>492</v>
      </c>
      <c r="B570" s="350" t="s">
        <v>493</v>
      </c>
      <c r="C570" s="307" t="s">
        <v>13</v>
      </c>
      <c r="D570" s="301" t="s">
        <v>132</v>
      </c>
      <c r="E570" s="302">
        <f>VLOOKUP($A570,Sheet1!$A$10:$P$487,3,FALSE)</f>
        <v>0</v>
      </c>
      <c r="F570" s="303">
        <f>VLOOKUP($A570,Sheet1!$A$10:$P$487,4,FALSE)</f>
        <v>0.47</v>
      </c>
      <c r="G570" s="303">
        <f>VLOOKUP($A570,Sheet1!$A$10:$P$487,5,FALSE)</f>
        <v>0.14000000000000001</v>
      </c>
      <c r="H570" s="303">
        <f>VLOOKUP($A570,Sheet1!$A$10:$P$487,8,FALSE)</f>
        <v>1.05</v>
      </c>
      <c r="I570" s="304">
        <f t="shared" si="114"/>
        <v>1.19</v>
      </c>
      <c r="J570" s="302">
        <f>VLOOKUP($A570,Sheet1!$A$10:$P$487,10,FALSE)</f>
        <v>0</v>
      </c>
      <c r="K570" s="303">
        <f>VLOOKUP($A570,Sheet1!$A$10:$P$487,11,FALSE)</f>
        <v>0.54</v>
      </c>
      <c r="L570" s="303">
        <f>VLOOKUP($A570,Sheet1!$A$10:$P$487,12,FALSE)</f>
        <v>0.61</v>
      </c>
      <c r="M570" s="303">
        <f>VLOOKUP($A570,Sheet1!$A$10:$P$487,15,FALSE)</f>
        <v>1.22</v>
      </c>
      <c r="N570" s="304">
        <f t="shared" si="115"/>
        <v>1.83</v>
      </c>
      <c r="O570" s="305">
        <f t="shared" si="116"/>
        <v>53.781512605042025</v>
      </c>
    </row>
    <row r="571" spans="1:15" s="306" customFormat="1" ht="15" customHeight="1">
      <c r="A571" s="349" t="s">
        <v>833</v>
      </c>
      <c r="B571" s="350" t="s">
        <v>834</v>
      </c>
      <c r="C571" s="307" t="s">
        <v>13</v>
      </c>
      <c r="D571" s="301" t="s">
        <v>132</v>
      </c>
      <c r="E571" s="302">
        <f>VLOOKUP($A571,Sheet1!$A$10:$P$487,3,FALSE)</f>
        <v>0</v>
      </c>
      <c r="F571" s="303">
        <f>VLOOKUP($A571,Sheet1!$A$10:$P$487,4,FALSE)</f>
        <v>0</v>
      </c>
      <c r="G571" s="303">
        <f>VLOOKUP($A571,Sheet1!$A$10:$P$487,5,FALSE)</f>
        <v>0.3</v>
      </c>
      <c r="H571" s="303">
        <f>VLOOKUP($A571,Sheet1!$A$10:$P$487,8,FALSE)</f>
        <v>0.77</v>
      </c>
      <c r="I571" s="304">
        <f t="shared" si="114"/>
        <v>1.07</v>
      </c>
      <c r="J571" s="302">
        <f>VLOOKUP($A571,Sheet1!$A$10:$P$487,10,FALSE)</f>
        <v>0</v>
      </c>
      <c r="K571" s="303">
        <f>VLOOKUP($A571,Sheet1!$A$10:$P$487,11,FALSE)</f>
        <v>0</v>
      </c>
      <c r="L571" s="303">
        <f>VLOOKUP($A571,Sheet1!$A$10:$P$487,12,FALSE)</f>
        <v>0.4</v>
      </c>
      <c r="M571" s="303">
        <f>VLOOKUP($A571,Sheet1!$A$10:$P$487,15,FALSE)</f>
        <v>0.72</v>
      </c>
      <c r="N571" s="304">
        <f t="shared" si="115"/>
        <v>1.1200000000000001</v>
      </c>
      <c r="O571" s="305">
        <f t="shared" si="116"/>
        <v>4.6728971962616939</v>
      </c>
    </row>
    <row r="572" spans="1:15" s="306" customFormat="1" ht="15" customHeight="1">
      <c r="A572" s="349" t="s">
        <v>371</v>
      </c>
      <c r="B572" s="350" t="s">
        <v>497</v>
      </c>
      <c r="C572" s="307" t="s">
        <v>13</v>
      </c>
      <c r="D572" s="301" t="s">
        <v>1657</v>
      </c>
      <c r="E572" s="302">
        <f>VLOOKUP($A572,Sheet1!$A$10:$P$487,3,FALSE)</f>
        <v>0</v>
      </c>
      <c r="F572" s="303">
        <f>VLOOKUP($A572,Sheet1!$A$10:$P$487,4,FALSE)</f>
        <v>0.05</v>
      </c>
      <c r="G572" s="303">
        <f>VLOOKUP($A572,Sheet1!$A$10:$P$487,5,FALSE)</f>
        <v>4</v>
      </c>
      <c r="H572" s="303">
        <f>VLOOKUP($A572,Sheet1!$A$10:$P$487,8,FALSE)</f>
        <v>11.35</v>
      </c>
      <c r="I572" s="304">
        <f t="shared" si="114"/>
        <v>15.35</v>
      </c>
      <c r="J572" s="302">
        <f>VLOOKUP($A572,Sheet1!$A$10:$P$487,10,FALSE)</f>
        <v>0.01</v>
      </c>
      <c r="K572" s="303">
        <f>VLOOKUP($A572,Sheet1!$A$10:$P$487,11,FALSE)</f>
        <v>0.78</v>
      </c>
      <c r="L572" s="303">
        <f>VLOOKUP($A572,Sheet1!$A$10:$P$487,12,FALSE)</f>
        <v>5.77</v>
      </c>
      <c r="M572" s="303">
        <f>VLOOKUP($A572,Sheet1!$A$10:$P$487,15,FALSE)</f>
        <v>11.24</v>
      </c>
      <c r="N572" s="304">
        <f t="shared" si="115"/>
        <v>17.009999999999998</v>
      </c>
      <c r="O572" s="305">
        <f t="shared" si="116"/>
        <v>10.81433224755699</v>
      </c>
    </row>
    <row r="573" spans="1:15" s="306" customFormat="1" ht="15" customHeight="1">
      <c r="A573" s="349" t="s">
        <v>540</v>
      </c>
      <c r="B573" s="350" t="s">
        <v>576</v>
      </c>
      <c r="C573" s="307" t="s">
        <v>13</v>
      </c>
      <c r="D573" s="301" t="s">
        <v>132</v>
      </c>
      <c r="E573" s="302">
        <f>VLOOKUP($A573,Sheet1!$A$10:$P$487,3,FALSE)</f>
        <v>0</v>
      </c>
      <c r="F573" s="303">
        <f>VLOOKUP($A573,Sheet1!$A$10:$P$487,4,FALSE)</f>
        <v>0</v>
      </c>
      <c r="G573" s="303">
        <f>VLOOKUP($A573,Sheet1!$A$10:$P$487,5,FALSE)</f>
        <v>0.64</v>
      </c>
      <c r="H573" s="303">
        <f>VLOOKUP($A573,Sheet1!$A$10:$P$487,8,FALSE)</f>
        <v>1.29</v>
      </c>
      <c r="I573" s="304">
        <f t="shared" si="114"/>
        <v>1.9300000000000002</v>
      </c>
      <c r="J573" s="302">
        <f>VLOOKUP($A573,Sheet1!$A$10:$P$487,10,FALSE)</f>
        <v>0</v>
      </c>
      <c r="K573" s="303">
        <f>VLOOKUP($A573,Sheet1!$A$10:$P$487,11,FALSE)</f>
        <v>0</v>
      </c>
      <c r="L573" s="303">
        <f>VLOOKUP($A573,Sheet1!$A$10:$P$487,12,FALSE)</f>
        <v>0.57999999999999996</v>
      </c>
      <c r="M573" s="303">
        <f>VLOOKUP($A573,Sheet1!$A$10:$P$487,15,FALSE)</f>
        <v>1.59</v>
      </c>
      <c r="N573" s="304">
        <f t="shared" si="115"/>
        <v>2.17</v>
      </c>
      <c r="O573" s="305">
        <f t="shared" si="116"/>
        <v>12.435233160621738</v>
      </c>
    </row>
    <row r="574" spans="1:15" s="306" customFormat="1" ht="15" customHeight="1">
      <c r="A574" s="349" t="s">
        <v>348</v>
      </c>
      <c r="B574" s="350" t="s">
        <v>630</v>
      </c>
      <c r="C574" s="307" t="s">
        <v>13</v>
      </c>
      <c r="D574" s="301" t="s">
        <v>132</v>
      </c>
      <c r="E574" s="302">
        <f>VLOOKUP($A574,Sheet1!$A$10:$P$487,3,FALSE)</f>
        <v>0</v>
      </c>
      <c r="F574" s="303">
        <f>VLOOKUP($A574,Sheet1!$A$10:$P$487,4,FALSE)</f>
        <v>0</v>
      </c>
      <c r="G574" s="303">
        <f>VLOOKUP($A574,Sheet1!$A$10:$P$487,5,FALSE)</f>
        <v>4.6399999999999997</v>
      </c>
      <c r="H574" s="303">
        <f>VLOOKUP($A574,Sheet1!$A$10:$P$487,8,FALSE)</f>
        <v>7.84</v>
      </c>
      <c r="I574" s="304">
        <f t="shared" si="114"/>
        <v>12.48</v>
      </c>
      <c r="J574" s="302">
        <f>VLOOKUP($A574,Sheet1!$A$10:$P$487,10,FALSE)</f>
        <v>0.01</v>
      </c>
      <c r="K574" s="303">
        <f>VLOOKUP($A574,Sheet1!$A$10:$P$487,11,FALSE)</f>
        <v>0.6</v>
      </c>
      <c r="L574" s="303">
        <f>VLOOKUP($A574,Sheet1!$A$10:$P$487,12,FALSE)</f>
        <v>4.8899999999999997</v>
      </c>
      <c r="M574" s="303">
        <f>VLOOKUP($A574,Sheet1!$A$10:$P$487,15,FALSE)</f>
        <v>7.98</v>
      </c>
      <c r="N574" s="304">
        <f t="shared" si="115"/>
        <v>12.870000000000001</v>
      </c>
      <c r="O574" s="305">
        <f t="shared" si="116"/>
        <v>3.125</v>
      </c>
    </row>
    <row r="575" spans="1:15" s="306" customFormat="1" ht="15" customHeight="1">
      <c r="A575" s="349" t="s">
        <v>1632</v>
      </c>
      <c r="B575" s="350" t="s">
        <v>1631</v>
      </c>
      <c r="C575" s="307" t="s">
        <v>13</v>
      </c>
      <c r="D575" s="301" t="s">
        <v>132</v>
      </c>
      <c r="E575" s="302">
        <f>VLOOKUP($A575,Sheet1!$A$10:$P$487,3,FALSE)</f>
        <v>0</v>
      </c>
      <c r="F575" s="303">
        <f>VLOOKUP($A575,Sheet1!$A$10:$P$487,4,FALSE)</f>
        <v>0</v>
      </c>
      <c r="G575" s="303">
        <f>VLOOKUP($A575,Sheet1!$A$10:$P$487,5,FALSE)</f>
        <v>0</v>
      </c>
      <c r="H575" s="303">
        <f>VLOOKUP($A575,Sheet1!$A$10:$P$487,8,FALSE)</f>
        <v>0.02</v>
      </c>
      <c r="I575" s="304">
        <f t="shared" si="114"/>
        <v>0.02</v>
      </c>
      <c r="J575" s="302">
        <f>VLOOKUP($A575,Sheet1!$A$10:$P$487,10,FALSE)</f>
        <v>0</v>
      </c>
      <c r="K575" s="303">
        <f>VLOOKUP($A575,Sheet1!$A$10:$P$487,11,FALSE)</f>
        <v>0</v>
      </c>
      <c r="L575" s="303">
        <f>VLOOKUP($A575,Sheet1!$A$10:$P$487,12,FALSE)</f>
        <v>7.0000000000000007E-2</v>
      </c>
      <c r="M575" s="303">
        <f>VLOOKUP($A575,Sheet1!$A$10:$P$487,15,FALSE)</f>
        <v>0.05</v>
      </c>
      <c r="N575" s="304">
        <f t="shared" si="115"/>
        <v>0.12000000000000001</v>
      </c>
      <c r="O575" s="305">
        <f t="shared" si="116"/>
        <v>500</v>
      </c>
    </row>
    <row r="576" spans="1:15" s="306" customFormat="1" ht="15" customHeight="1">
      <c r="A576" s="349" t="s">
        <v>541</v>
      </c>
      <c r="B576" s="350" t="s">
        <v>1675</v>
      </c>
      <c r="C576" s="307" t="s">
        <v>13</v>
      </c>
      <c r="D576" s="301" t="s">
        <v>132</v>
      </c>
      <c r="E576" s="302">
        <f>VLOOKUP($A576,Sheet1!$A$10:$P$487,3,FALSE)</f>
        <v>0</v>
      </c>
      <c r="F576" s="303">
        <f>VLOOKUP($A576,Sheet1!$A$10:$P$487,4,FALSE)</f>
        <v>0</v>
      </c>
      <c r="G576" s="303">
        <f>VLOOKUP($A576,Sheet1!$A$10:$P$487,5,FALSE)</f>
        <v>0.45</v>
      </c>
      <c r="H576" s="303">
        <f>VLOOKUP($A576,Sheet1!$A$10:$P$487,8,FALSE)</f>
        <v>2.29</v>
      </c>
      <c r="I576" s="304">
        <f t="shared" si="114"/>
        <v>2.74</v>
      </c>
      <c r="J576" s="302">
        <f>VLOOKUP($A576,Sheet1!$A$10:$P$487,10,FALSE)</f>
        <v>0.01</v>
      </c>
      <c r="K576" s="303">
        <f>VLOOKUP($A576,Sheet1!$A$10:$P$487,11,FALSE)</f>
        <v>0</v>
      </c>
      <c r="L576" s="303">
        <f>VLOOKUP($A576,Sheet1!$A$10:$P$487,12,FALSE)</f>
        <v>1.1399999999999999</v>
      </c>
      <c r="M576" s="303">
        <f>VLOOKUP($A576,Sheet1!$A$10:$P$487,15,FALSE)</f>
        <v>1.65</v>
      </c>
      <c r="N576" s="304">
        <f t="shared" si="115"/>
        <v>2.79</v>
      </c>
      <c r="O576" s="305">
        <f t="shared" si="116"/>
        <v>1.8248175182481674</v>
      </c>
    </row>
    <row r="577" spans="1:16" s="306" customFormat="1" ht="15" customHeight="1">
      <c r="A577" s="349" t="s">
        <v>367</v>
      </c>
      <c r="B577" s="350" t="s">
        <v>494</v>
      </c>
      <c r="C577" s="307" t="s">
        <v>13</v>
      </c>
      <c r="D577" s="301" t="s">
        <v>132</v>
      </c>
      <c r="E577" s="302">
        <f>VLOOKUP($A577,Sheet1!$A$10:$P$487,3,FALSE)</f>
        <v>0</v>
      </c>
      <c r="F577" s="303">
        <f>VLOOKUP($A577,Sheet1!$A$10:$P$487,4,FALSE)</f>
        <v>0.12</v>
      </c>
      <c r="G577" s="303">
        <f>VLOOKUP($A577,Sheet1!$A$10:$P$487,5,FALSE)</f>
        <v>8.51</v>
      </c>
      <c r="H577" s="303">
        <f>VLOOKUP($A577,Sheet1!$A$10:$P$487,8,FALSE)</f>
        <v>47.78</v>
      </c>
      <c r="I577" s="304">
        <f t="shared" si="114"/>
        <v>56.29</v>
      </c>
      <c r="J577" s="302">
        <f>VLOOKUP($A577,Sheet1!$A$10:$P$487,10,FALSE)</f>
        <v>0.01</v>
      </c>
      <c r="K577" s="303">
        <f>VLOOKUP($A577,Sheet1!$A$10:$P$487,11,FALSE)</f>
        <v>0.13</v>
      </c>
      <c r="L577" s="303">
        <f>VLOOKUP($A577,Sheet1!$A$10:$P$487,12,FALSE)</f>
        <v>16.7</v>
      </c>
      <c r="M577" s="303">
        <f>VLOOKUP($A577,Sheet1!$A$10:$P$487,15,FALSE)</f>
        <v>27.84</v>
      </c>
      <c r="N577" s="304">
        <f t="shared" si="115"/>
        <v>44.54</v>
      </c>
      <c r="O577" s="305">
        <f t="shared" si="116"/>
        <v>-20.874045123467756</v>
      </c>
    </row>
    <row r="578" spans="1:16" s="306" customFormat="1" ht="15" customHeight="1">
      <c r="A578" s="349" t="s">
        <v>368</v>
      </c>
      <c r="B578" s="350" t="s">
        <v>495</v>
      </c>
      <c r="C578" s="307" t="s">
        <v>13</v>
      </c>
      <c r="D578" s="301" t="s">
        <v>132</v>
      </c>
      <c r="E578" s="302">
        <f>VLOOKUP($A578,Sheet1!$A$10:$P$487,3,FALSE)</f>
        <v>0.01</v>
      </c>
      <c r="F578" s="303">
        <f>VLOOKUP($A578,Sheet1!$A$10:$P$487,4,FALSE)</f>
        <v>0</v>
      </c>
      <c r="G578" s="303">
        <f>VLOOKUP($A578,Sheet1!$A$10:$P$487,5,FALSE)</f>
        <v>0.16</v>
      </c>
      <c r="H578" s="303">
        <f>VLOOKUP($A578,Sheet1!$A$10:$P$487,8,FALSE)</f>
        <v>1.07</v>
      </c>
      <c r="I578" s="304">
        <f t="shared" si="114"/>
        <v>1.23</v>
      </c>
      <c r="J578" s="302">
        <f>VLOOKUP($A578,Sheet1!$A$10:$P$487,10,FALSE)</f>
        <v>0.01</v>
      </c>
      <c r="K578" s="303">
        <f>VLOOKUP($A578,Sheet1!$A$10:$P$487,11,FALSE)</f>
        <v>0</v>
      </c>
      <c r="L578" s="303">
        <f>VLOOKUP($A578,Sheet1!$A$10:$P$487,12,FALSE)</f>
        <v>0.48</v>
      </c>
      <c r="M578" s="303">
        <f>VLOOKUP($A578,Sheet1!$A$10:$P$487,15,FALSE)</f>
        <v>0.46</v>
      </c>
      <c r="N578" s="304">
        <f t="shared" si="115"/>
        <v>0.94</v>
      </c>
      <c r="O578" s="305">
        <f t="shared" si="116"/>
        <v>-23.577235772357731</v>
      </c>
    </row>
    <row r="579" spans="1:16" s="306" customFormat="1" ht="15" customHeight="1">
      <c r="A579" s="349" t="s">
        <v>1633</v>
      </c>
      <c r="B579" s="350" t="s">
        <v>1634</v>
      </c>
      <c r="C579" s="307" t="s">
        <v>13</v>
      </c>
      <c r="D579" s="301" t="s">
        <v>132</v>
      </c>
      <c r="E579" s="302">
        <f>VLOOKUP($A579,Sheet1!$A$10:$P$487,3,FALSE)</f>
        <v>0</v>
      </c>
      <c r="F579" s="303">
        <f>VLOOKUP($A579,Sheet1!$A$10:$P$487,4,FALSE)</f>
        <v>0</v>
      </c>
      <c r="G579" s="303">
        <f>VLOOKUP($A579,Sheet1!$A$10:$P$487,5,FALSE)</f>
        <v>0.31</v>
      </c>
      <c r="H579" s="303">
        <f>VLOOKUP($A579,Sheet1!$A$10:$P$487,8,FALSE)</f>
        <v>7.0000000000000007E-2</v>
      </c>
      <c r="I579" s="304">
        <f t="shared" si="114"/>
        <v>0.38</v>
      </c>
      <c r="J579" s="302">
        <f>VLOOKUP($A579,Sheet1!$A$10:$P$487,10,FALSE)</f>
        <v>0</v>
      </c>
      <c r="K579" s="303">
        <f>VLOOKUP($A579,Sheet1!$A$10:$P$487,11,FALSE)</f>
        <v>0.06</v>
      </c>
      <c r="L579" s="303">
        <f>VLOOKUP($A579,Sheet1!$A$10:$P$487,12,FALSE)</f>
        <v>0</v>
      </c>
      <c r="M579" s="303">
        <f>VLOOKUP($A579,Sheet1!$A$10:$P$487,15,FALSE)</f>
        <v>0.31</v>
      </c>
      <c r="N579" s="304">
        <f t="shared" si="115"/>
        <v>0.31</v>
      </c>
      <c r="O579" s="305">
        <f t="shared" si="116"/>
        <v>-18.421052631578949</v>
      </c>
    </row>
    <row r="580" spans="1:16" s="306" customFormat="1" ht="15" customHeight="1">
      <c r="A580" s="349" t="s">
        <v>239</v>
      </c>
      <c r="B580" s="350" t="s">
        <v>238</v>
      </c>
      <c r="C580" s="307" t="s">
        <v>13</v>
      </c>
      <c r="D580" s="301" t="s">
        <v>132</v>
      </c>
      <c r="E580" s="302">
        <f>VLOOKUP($A580,Sheet1!$A$10:$P$487,3,FALSE)</f>
        <v>0</v>
      </c>
      <c r="F580" s="303">
        <f>VLOOKUP($A580,Sheet1!$A$10:$P$487,4,FALSE)</f>
        <v>0</v>
      </c>
      <c r="G580" s="303">
        <f>VLOOKUP($A580,Sheet1!$A$10:$P$487,5,FALSE)</f>
        <v>0.22</v>
      </c>
      <c r="H580" s="303">
        <f>VLOOKUP($A580,Sheet1!$A$10:$P$487,8,FALSE)</f>
        <v>2.21</v>
      </c>
      <c r="I580" s="304">
        <f t="shared" si="114"/>
        <v>2.4300000000000002</v>
      </c>
      <c r="J580" s="302">
        <f>VLOOKUP($A580,Sheet1!$A$10:$P$487,10,FALSE)</f>
        <v>0</v>
      </c>
      <c r="K580" s="303">
        <f>VLOOKUP($A580,Sheet1!$A$10:$P$487,11,FALSE)</f>
        <v>0</v>
      </c>
      <c r="L580" s="303">
        <f>VLOOKUP($A580,Sheet1!$A$10:$P$487,12,FALSE)</f>
        <v>0.33</v>
      </c>
      <c r="M580" s="303">
        <f>VLOOKUP($A580,Sheet1!$A$10:$P$487,15,FALSE)</f>
        <v>0.84</v>
      </c>
      <c r="N580" s="304">
        <f t="shared" si="115"/>
        <v>1.17</v>
      </c>
      <c r="O580" s="305">
        <f t="shared" si="116"/>
        <v>-51.851851851851862</v>
      </c>
    </row>
    <row r="581" spans="1:16" s="306" customFormat="1" ht="15" customHeight="1">
      <c r="A581" s="349" t="s">
        <v>369</v>
      </c>
      <c r="B581" s="350" t="s">
        <v>496</v>
      </c>
      <c r="C581" s="307" t="s">
        <v>13</v>
      </c>
      <c r="D581" s="301" t="s">
        <v>132</v>
      </c>
      <c r="E581" s="302">
        <f>VLOOKUP($A581,Sheet1!$A$10:$P$487,3,FALSE)</f>
        <v>0</v>
      </c>
      <c r="F581" s="303">
        <f>VLOOKUP($A581,Sheet1!$A$10:$P$487,4,FALSE)</f>
        <v>0.88</v>
      </c>
      <c r="G581" s="303">
        <f>VLOOKUP($A581,Sheet1!$A$10:$P$487,5,FALSE)</f>
        <v>1.51</v>
      </c>
      <c r="H581" s="303">
        <f>VLOOKUP($A581,Sheet1!$A$10:$P$487,8,FALSE)</f>
        <v>1.4</v>
      </c>
      <c r="I581" s="304">
        <f t="shared" si="114"/>
        <v>2.91</v>
      </c>
      <c r="J581" s="302">
        <f>VLOOKUP($A581,Sheet1!$A$10:$P$487,10,FALSE)</f>
        <v>0</v>
      </c>
      <c r="K581" s="303">
        <f>VLOOKUP($A581,Sheet1!$A$10:$P$487,11,FALSE)</f>
        <v>0.55000000000000004</v>
      </c>
      <c r="L581" s="303">
        <f>VLOOKUP($A581,Sheet1!$A$10:$P$487,12,FALSE)</f>
        <v>0</v>
      </c>
      <c r="M581" s="303">
        <f>VLOOKUP($A581,Sheet1!$A$10:$P$487,15,FALSE)</f>
        <v>2.48</v>
      </c>
      <c r="N581" s="304">
        <f t="shared" si="115"/>
        <v>2.48</v>
      </c>
      <c r="O581" s="305">
        <f t="shared" si="116"/>
        <v>-14.776632302405501</v>
      </c>
    </row>
    <row r="582" spans="1:16" s="306" customFormat="1" ht="15" customHeight="1">
      <c r="A582" s="349" t="s">
        <v>230</v>
      </c>
      <c r="B582" s="350" t="s">
        <v>229</v>
      </c>
      <c r="C582" s="307" t="s">
        <v>13</v>
      </c>
      <c r="D582" s="301" t="s">
        <v>132</v>
      </c>
      <c r="E582" s="302">
        <f>VLOOKUP($A582,Sheet1!$A$10:$P$487,3,FALSE)</f>
        <v>0.06</v>
      </c>
      <c r="F582" s="303">
        <f>VLOOKUP($A582,Sheet1!$A$10:$P$487,4,FALSE)</f>
        <v>1.57</v>
      </c>
      <c r="G582" s="303">
        <f>VLOOKUP($A582,Sheet1!$A$10:$P$487,5,FALSE)</f>
        <v>13.06</v>
      </c>
      <c r="H582" s="303">
        <f>VLOOKUP($A582,Sheet1!$A$10:$P$487,8,FALSE)</f>
        <v>40.03</v>
      </c>
      <c r="I582" s="304">
        <f t="shared" si="114"/>
        <v>53.09</v>
      </c>
      <c r="J582" s="302">
        <f>VLOOKUP($A582,Sheet1!$A$10:$P$487,10,FALSE)</f>
        <v>0.05</v>
      </c>
      <c r="K582" s="303">
        <f>VLOOKUP($A582,Sheet1!$A$10:$P$487,11,FALSE)</f>
        <v>1.28</v>
      </c>
      <c r="L582" s="303">
        <f>VLOOKUP($A582,Sheet1!$A$10:$P$487,12,FALSE)</f>
        <v>14.42</v>
      </c>
      <c r="M582" s="303">
        <f>VLOOKUP($A582,Sheet1!$A$10:$P$487,15,FALSE)</f>
        <v>39.700000000000003</v>
      </c>
      <c r="N582" s="304">
        <f t="shared" si="115"/>
        <v>54.120000000000005</v>
      </c>
      <c r="O582" s="305">
        <f t="shared" si="116"/>
        <v>1.9401017140704413</v>
      </c>
    </row>
    <row r="583" spans="1:16" s="306" customFormat="1" ht="15" customHeight="1">
      <c r="A583" s="349" t="s">
        <v>1640</v>
      </c>
      <c r="B583" s="350" t="s">
        <v>1639</v>
      </c>
      <c r="C583" s="307" t="s">
        <v>13</v>
      </c>
      <c r="D583" s="301" t="s">
        <v>132</v>
      </c>
      <c r="E583" s="302">
        <f>VLOOKUP($A583,Sheet1!$A$10:$P$487,3,FALSE)</f>
        <v>0</v>
      </c>
      <c r="F583" s="303">
        <f>VLOOKUP($A583,Sheet1!$A$10:$P$487,4,FALSE)</f>
        <v>0</v>
      </c>
      <c r="G583" s="303">
        <f>VLOOKUP($A583,Sheet1!$A$10:$P$487,5,FALSE)</f>
        <v>0</v>
      </c>
      <c r="H583" s="303">
        <f>VLOOKUP($A583,Sheet1!$A$10:$P$487,8,FALSE)</f>
        <v>0.04</v>
      </c>
      <c r="I583" s="304">
        <f t="shared" si="114"/>
        <v>0.04</v>
      </c>
      <c r="J583" s="302">
        <f>VLOOKUP($A583,Sheet1!$A$10:$P$487,10,FALSE)</f>
        <v>0</v>
      </c>
      <c r="K583" s="303">
        <f>VLOOKUP($A583,Sheet1!$A$10:$P$487,11,FALSE)</f>
        <v>0</v>
      </c>
      <c r="L583" s="303">
        <f>VLOOKUP($A583,Sheet1!$A$10:$P$487,12,FALSE)</f>
        <v>0.21</v>
      </c>
      <c r="M583" s="303">
        <f>VLOOKUP($A583,Sheet1!$A$10:$P$487,15,FALSE)</f>
        <v>0</v>
      </c>
      <c r="N583" s="304">
        <f t="shared" si="115"/>
        <v>0.21</v>
      </c>
      <c r="O583" s="305">
        <f t="shared" si="116"/>
        <v>425</v>
      </c>
    </row>
    <row r="584" spans="1:16" s="306" customFormat="1" ht="15" customHeight="1">
      <c r="A584" s="349" t="s">
        <v>1641</v>
      </c>
      <c r="B584" s="350" t="s">
        <v>1642</v>
      </c>
      <c r="C584" s="307" t="s">
        <v>13</v>
      </c>
      <c r="D584" s="301" t="s">
        <v>132</v>
      </c>
      <c r="E584" s="302">
        <f>VLOOKUP($A584,Sheet1!$A$10:$P$487,3,FALSE)</f>
        <v>0</v>
      </c>
      <c r="F584" s="303">
        <f>VLOOKUP($A584,Sheet1!$A$10:$P$487,4,FALSE)</f>
        <v>0</v>
      </c>
      <c r="G584" s="303">
        <f>VLOOKUP($A584,Sheet1!$A$10:$P$487,5,FALSE)</f>
        <v>0</v>
      </c>
      <c r="H584" s="303">
        <f>VLOOKUP($A584,Sheet1!$A$10:$P$487,8,FALSE)</f>
        <v>0</v>
      </c>
      <c r="I584" s="304">
        <f t="shared" si="114"/>
        <v>0</v>
      </c>
      <c r="J584" s="302">
        <f>VLOOKUP($A584,Sheet1!$A$10:$P$487,10,FALSE)</f>
        <v>0.02</v>
      </c>
      <c r="K584" s="303">
        <f>VLOOKUP($A584,Sheet1!$A$10:$P$487,11,FALSE)</f>
        <v>0</v>
      </c>
      <c r="L584" s="303">
        <f>VLOOKUP($A584,Sheet1!$A$10:$P$487,12,FALSE)</f>
        <v>0</v>
      </c>
      <c r="M584" s="303">
        <f>VLOOKUP($A584,Sheet1!$A$10:$P$487,15,FALSE)</f>
        <v>0.08</v>
      </c>
      <c r="N584" s="304">
        <f t="shared" si="115"/>
        <v>0.08</v>
      </c>
      <c r="O584" s="305" t="e">
        <f t="shared" si="116"/>
        <v>#DIV/0!</v>
      </c>
    </row>
    <row r="585" spans="1:16" s="306" customFormat="1" ht="15" customHeight="1">
      <c r="A585" s="349" t="s">
        <v>835</v>
      </c>
      <c r="B585" s="350" t="s">
        <v>836</v>
      </c>
      <c r="C585" s="307" t="s">
        <v>13</v>
      </c>
      <c r="D585" s="301" t="s">
        <v>132</v>
      </c>
      <c r="E585" s="302">
        <f>VLOOKUP($A585,Sheet1!$A$10:$P$487,3,FALSE)</f>
        <v>0</v>
      </c>
      <c r="F585" s="303">
        <f>VLOOKUP($A585,Sheet1!$A$10:$P$487,4,FALSE)</f>
        <v>0.16</v>
      </c>
      <c r="G585" s="303">
        <f>VLOOKUP($A585,Sheet1!$A$10:$P$487,5,FALSE)</f>
        <v>0</v>
      </c>
      <c r="H585" s="303">
        <f>VLOOKUP($A585,Sheet1!$A$10:$P$487,8,FALSE)</f>
        <v>0.16</v>
      </c>
      <c r="I585" s="304">
        <f t="shared" si="114"/>
        <v>0.16</v>
      </c>
      <c r="J585" s="302">
        <f>VLOOKUP($A585,Sheet1!$A$10:$P$487,10,FALSE)</f>
        <v>0</v>
      </c>
      <c r="K585" s="303">
        <f>VLOOKUP($A585,Sheet1!$A$10:$P$487,11,FALSE)</f>
        <v>0</v>
      </c>
      <c r="L585" s="303">
        <f>VLOOKUP($A585,Sheet1!$A$10:$P$487,12,FALSE)</f>
        <v>0.15</v>
      </c>
      <c r="M585" s="303">
        <f>VLOOKUP($A585,Sheet1!$A$10:$P$487,15,FALSE)</f>
        <v>0.44</v>
      </c>
      <c r="N585" s="304">
        <f t="shared" si="115"/>
        <v>0.59</v>
      </c>
      <c r="O585" s="305">
        <f t="shared" si="116"/>
        <v>268.74999999999994</v>
      </c>
    </row>
    <row r="586" spans="1:16" s="306" customFormat="1" ht="15" customHeight="1">
      <c r="A586" s="349" t="s">
        <v>237</v>
      </c>
      <c r="B586" s="350" t="s">
        <v>236</v>
      </c>
      <c r="C586" s="307" t="s">
        <v>13</v>
      </c>
      <c r="D586" s="301" t="s">
        <v>132</v>
      </c>
      <c r="E586" s="302">
        <f>VLOOKUP($A586,Sheet1!$A$10:$P$487,3,FALSE)</f>
        <v>0.09</v>
      </c>
      <c r="F586" s="303">
        <f>VLOOKUP($A586,Sheet1!$A$10:$P$487,4,FALSE)</f>
        <v>3.27</v>
      </c>
      <c r="G586" s="303">
        <f>VLOOKUP($A586,Sheet1!$A$10:$P$487,5,FALSE)</f>
        <v>13.21</v>
      </c>
      <c r="H586" s="303">
        <f>VLOOKUP($A586,Sheet1!$A$10:$P$487,8,FALSE)</f>
        <v>45.54</v>
      </c>
      <c r="I586" s="304">
        <f t="shared" si="114"/>
        <v>58.75</v>
      </c>
      <c r="J586" s="302">
        <f>VLOOKUP($A586,Sheet1!$A$10:$P$487,10,FALSE)</f>
        <v>0.08</v>
      </c>
      <c r="K586" s="303">
        <f>VLOOKUP($A586,Sheet1!$A$10:$P$487,11,FALSE)</f>
        <v>2.63</v>
      </c>
      <c r="L586" s="303">
        <f>VLOOKUP($A586,Sheet1!$A$10:$P$487,12,FALSE)</f>
        <v>15.73</v>
      </c>
      <c r="M586" s="303">
        <f>VLOOKUP($A586,Sheet1!$A$10:$P$487,15,FALSE)</f>
        <v>47.92</v>
      </c>
      <c r="N586" s="304">
        <f t="shared" si="115"/>
        <v>63.650000000000006</v>
      </c>
      <c r="O586" s="305">
        <f t="shared" si="116"/>
        <v>8.3404255319148959</v>
      </c>
    </row>
    <row r="587" spans="1:16" s="306" customFormat="1" ht="15" customHeight="1">
      <c r="A587" s="349" t="s">
        <v>542</v>
      </c>
      <c r="B587" s="350" t="s">
        <v>577</v>
      </c>
      <c r="C587" s="307" t="s">
        <v>13</v>
      </c>
      <c r="D587" s="301" t="s">
        <v>132</v>
      </c>
      <c r="E587" s="302">
        <f>VLOOKUP($A587,Sheet1!$A$10:$P$487,3,FALSE)</f>
        <v>0</v>
      </c>
      <c r="F587" s="303">
        <f>VLOOKUP($A587,Sheet1!$A$10:$P$487,4,FALSE)</f>
        <v>1.25</v>
      </c>
      <c r="G587" s="303">
        <f>VLOOKUP($A587,Sheet1!$A$10:$P$487,5,FALSE)</f>
        <v>0.48</v>
      </c>
      <c r="H587" s="303">
        <f>VLOOKUP($A587,Sheet1!$A$10:$P$487,8,FALSE)</f>
        <v>2</v>
      </c>
      <c r="I587" s="304">
        <f t="shared" si="114"/>
        <v>2.48</v>
      </c>
      <c r="J587" s="302">
        <f>VLOOKUP($A587,Sheet1!$A$10:$P$487,10,FALSE)</f>
        <v>0</v>
      </c>
      <c r="K587" s="303">
        <f>VLOOKUP($A587,Sheet1!$A$10:$P$487,11,FALSE)</f>
        <v>1.79</v>
      </c>
      <c r="L587" s="303">
        <f>VLOOKUP($A587,Sheet1!$A$10:$P$487,12,FALSE)</f>
        <v>0</v>
      </c>
      <c r="M587" s="303">
        <f>VLOOKUP($A587,Sheet1!$A$10:$P$487,15,FALSE)</f>
        <v>4.25</v>
      </c>
      <c r="N587" s="304">
        <f t="shared" si="115"/>
        <v>4.25</v>
      </c>
      <c r="O587" s="305">
        <f t="shared" si="116"/>
        <v>71.370967741935473</v>
      </c>
    </row>
    <row r="588" spans="1:16" s="98" customFormat="1" ht="15" customHeight="1">
      <c r="A588" s="153"/>
      <c r="B588" s="351"/>
      <c r="C588" s="155"/>
      <c r="D588" s="104"/>
      <c r="E588" s="156"/>
      <c r="F588" s="238"/>
      <c r="G588" s="238"/>
      <c r="H588" s="238"/>
      <c r="I588" s="239"/>
      <c r="J588" s="156"/>
      <c r="K588" s="238"/>
      <c r="L588" s="238"/>
      <c r="M588" s="238"/>
      <c r="N588" s="239"/>
      <c r="O588" s="152"/>
      <c r="P588" s="157"/>
    </row>
    <row r="589" spans="1:16" s="128" customFormat="1" ht="15" customHeight="1">
      <c r="A589" s="535" t="s">
        <v>294</v>
      </c>
      <c r="B589" s="536"/>
      <c r="C589" s="95"/>
      <c r="D589" s="146"/>
      <c r="E589" s="158">
        <f>SUM(E561:E588)</f>
        <v>0.19</v>
      </c>
      <c r="F589" s="265">
        <f t="shared" ref="F589:N589" si="117">SUM(F561:F588)</f>
        <v>9.36</v>
      </c>
      <c r="G589" s="265">
        <f t="shared" si="117"/>
        <v>56.65</v>
      </c>
      <c r="H589" s="265">
        <f t="shared" si="117"/>
        <v>180.09999999999997</v>
      </c>
      <c r="I589" s="266">
        <f t="shared" si="117"/>
        <v>236.74999999999997</v>
      </c>
      <c r="J589" s="158">
        <f t="shared" si="117"/>
        <v>0.25999999999999995</v>
      </c>
      <c r="K589" s="265">
        <f t="shared" si="117"/>
        <v>11.05</v>
      </c>
      <c r="L589" s="265">
        <f t="shared" si="117"/>
        <v>69.319999999999993</v>
      </c>
      <c r="M589" s="265">
        <f t="shared" si="117"/>
        <v>169.63</v>
      </c>
      <c r="N589" s="266">
        <f t="shared" si="117"/>
        <v>238.95000000000005</v>
      </c>
      <c r="O589" s="261">
        <f>((N589/I589)-1)*100</f>
        <v>0.92925026399157673</v>
      </c>
    </row>
    <row r="590" spans="1:16" s="98" customFormat="1" ht="15" customHeight="1">
      <c r="A590" s="479"/>
      <c r="B590" s="428"/>
      <c r="C590" s="429"/>
      <c r="D590" s="104"/>
      <c r="E590" s="431"/>
      <c r="F590" s="431"/>
      <c r="G590" s="431"/>
      <c r="H590" s="431"/>
      <c r="I590" s="431"/>
      <c r="J590" s="431"/>
      <c r="K590" s="431"/>
      <c r="L590" s="431"/>
      <c r="M590" s="431"/>
      <c r="N590" s="431"/>
      <c r="O590" s="478"/>
      <c r="P590" s="157"/>
    </row>
    <row r="591" spans="1:16" s="144" customFormat="1" ht="15" customHeight="1">
      <c r="A591" s="471"/>
      <c r="B591" s="472"/>
      <c r="C591" s="473"/>
      <c r="D591" s="474"/>
      <c r="E591" s="680" t="s">
        <v>635</v>
      </c>
      <c r="F591" s="681"/>
      <c r="G591" s="681"/>
      <c r="H591" s="681"/>
      <c r="I591" s="682"/>
      <c r="J591" s="680" t="s">
        <v>868</v>
      </c>
      <c r="K591" s="681"/>
      <c r="L591" s="681"/>
      <c r="M591" s="681"/>
      <c r="N591" s="682"/>
      <c r="O591" s="475"/>
    </row>
    <row r="592" spans="1:16" s="144" customFormat="1" ht="27">
      <c r="A592" s="471" t="s">
        <v>254</v>
      </c>
      <c r="B592" s="472" t="s">
        <v>59</v>
      </c>
      <c r="C592" s="473" t="s">
        <v>255</v>
      </c>
      <c r="D592" s="474" t="s">
        <v>256</v>
      </c>
      <c r="E592" s="8" t="s">
        <v>60</v>
      </c>
      <c r="F592" s="222" t="s">
        <v>431</v>
      </c>
      <c r="G592" s="218" t="s">
        <v>333</v>
      </c>
      <c r="H592" s="9" t="s">
        <v>331</v>
      </c>
      <c r="I592" s="450" t="s">
        <v>332</v>
      </c>
      <c r="J592" s="8" t="s">
        <v>60</v>
      </c>
      <c r="K592" s="222" t="s">
        <v>431</v>
      </c>
      <c r="L592" s="218" t="s">
        <v>333</v>
      </c>
      <c r="M592" s="9" t="s">
        <v>331</v>
      </c>
      <c r="N592" s="450" t="s">
        <v>332</v>
      </c>
      <c r="O592" s="145" t="s">
        <v>1684</v>
      </c>
    </row>
    <row r="593" spans="1:15" s="144" customFormat="1" ht="15" customHeight="1">
      <c r="A593" s="355" t="s">
        <v>262</v>
      </c>
      <c r="B593" s="160" t="s">
        <v>65</v>
      </c>
      <c r="C593" s="95" t="s">
        <v>62</v>
      </c>
      <c r="D593" s="146"/>
      <c r="E593" s="149" t="s">
        <v>62</v>
      </c>
      <c r="F593" s="150"/>
      <c r="G593" s="150"/>
      <c r="H593" s="150" t="s">
        <v>62</v>
      </c>
      <c r="I593" s="151"/>
      <c r="J593" s="149" t="s">
        <v>62</v>
      </c>
      <c r="K593" s="150" t="s">
        <v>62</v>
      </c>
      <c r="L593" s="150"/>
      <c r="M593" s="150"/>
      <c r="N593" s="151" t="s">
        <v>62</v>
      </c>
      <c r="O593" s="147"/>
    </row>
    <row r="594" spans="1:15" s="306" customFormat="1" ht="15" customHeight="1">
      <c r="A594" s="340" t="s">
        <v>1614</v>
      </c>
      <c r="B594" s="350" t="s">
        <v>1615</v>
      </c>
      <c r="C594" s="300" t="s">
        <v>13</v>
      </c>
      <c r="D594" s="301" t="s">
        <v>133</v>
      </c>
      <c r="E594" s="302">
        <f>VLOOKUP($A594,Sheet1!$A$10:$P$487,3,FALSE)</f>
        <v>0</v>
      </c>
      <c r="F594" s="303">
        <f>VLOOKUP($A594,Sheet1!$A$10:$P$487,4,FALSE)</f>
        <v>0</v>
      </c>
      <c r="G594" s="303">
        <f>VLOOKUP($A594,Sheet1!$A$10:$P$487,5,FALSE)</f>
        <v>0</v>
      </c>
      <c r="H594" s="303">
        <f>VLOOKUP($A594,Sheet1!$A$10:$P$487,8,FALSE)</f>
        <v>0.11</v>
      </c>
      <c r="I594" s="304">
        <f t="shared" ref="I594:I609" si="118">G594+H594</f>
        <v>0.11</v>
      </c>
      <c r="J594" s="302">
        <f>VLOOKUP($A594,Sheet1!$A$10:$P$487,10,FALSE)</f>
        <v>0</v>
      </c>
      <c r="K594" s="303">
        <f>VLOOKUP($A594,Sheet1!$A$10:$P$487,11,FALSE)</f>
        <v>0.38</v>
      </c>
      <c r="L594" s="303">
        <f>VLOOKUP($A594,Sheet1!$A$10:$P$487,12,FALSE)</f>
        <v>0</v>
      </c>
      <c r="M594" s="303">
        <f>VLOOKUP($A594,Sheet1!$A$10:$P$487,15,FALSE)</f>
        <v>0</v>
      </c>
      <c r="N594" s="304">
        <f t="shared" ref="N594:N609" si="119">L594+M594</f>
        <v>0</v>
      </c>
      <c r="O594" s="305">
        <f t="shared" ref="O594:O609" si="120">((N594/I594)-1)*100</f>
        <v>-100</v>
      </c>
    </row>
    <row r="595" spans="1:15" s="306" customFormat="1" ht="15" customHeight="1">
      <c r="A595" s="340" t="s">
        <v>372</v>
      </c>
      <c r="B595" s="347" t="s">
        <v>1676</v>
      </c>
      <c r="C595" s="300" t="s">
        <v>13</v>
      </c>
      <c r="D595" s="301" t="s">
        <v>133</v>
      </c>
      <c r="E595" s="302">
        <f>VLOOKUP($A595,Sheet1!$A$10:$P$487,3,FALSE)</f>
        <v>0</v>
      </c>
      <c r="F595" s="303">
        <f>VLOOKUP($A595,Sheet1!$A$10:$P$487,4,FALSE)</f>
        <v>0</v>
      </c>
      <c r="G595" s="303">
        <f>VLOOKUP($A595,Sheet1!$A$10:$P$487,5,FALSE)</f>
        <v>0.26</v>
      </c>
      <c r="H595" s="303">
        <f>VLOOKUP($A595,Sheet1!$A$10:$P$487,8,FALSE)</f>
        <v>0.49</v>
      </c>
      <c r="I595" s="304">
        <f t="shared" si="118"/>
        <v>0.75</v>
      </c>
      <c r="J595" s="302">
        <f>VLOOKUP($A595,Sheet1!$A$10:$P$487,10,FALSE)</f>
        <v>0</v>
      </c>
      <c r="K595" s="303">
        <f>VLOOKUP($A595,Sheet1!$A$10:$P$487,11,FALSE)</f>
        <v>0</v>
      </c>
      <c r="L595" s="303">
        <f>VLOOKUP($A595,Sheet1!$A$10:$P$487,12,FALSE)</f>
        <v>0</v>
      </c>
      <c r="M595" s="303">
        <f>VLOOKUP($A595,Sheet1!$A$10:$P$487,15,FALSE)</f>
        <v>0.54</v>
      </c>
      <c r="N595" s="304">
        <f t="shared" si="119"/>
        <v>0.54</v>
      </c>
      <c r="O595" s="305">
        <f t="shared" si="120"/>
        <v>-27.999999999999993</v>
      </c>
    </row>
    <row r="596" spans="1:15" s="306" customFormat="1" ht="15" customHeight="1">
      <c r="A596" s="340" t="s">
        <v>226</v>
      </c>
      <c r="B596" s="347" t="s">
        <v>225</v>
      </c>
      <c r="C596" s="300" t="s">
        <v>13</v>
      </c>
      <c r="D596" s="301" t="s">
        <v>133</v>
      </c>
      <c r="E596" s="302">
        <f>VLOOKUP($A596,Sheet1!$A$10:$P$487,3,FALSE)</f>
        <v>0</v>
      </c>
      <c r="F596" s="303">
        <f>VLOOKUP($A596,Sheet1!$A$10:$P$487,4,FALSE)</f>
        <v>0.94</v>
      </c>
      <c r="G596" s="303">
        <f>VLOOKUP($A596,Sheet1!$A$10:$P$487,5,FALSE)</f>
        <v>10.91</v>
      </c>
      <c r="H596" s="303">
        <f>VLOOKUP($A596,Sheet1!$A$10:$P$487,8,FALSE)</f>
        <v>14.69</v>
      </c>
      <c r="I596" s="304">
        <f t="shared" si="118"/>
        <v>25.6</v>
      </c>
      <c r="J596" s="302">
        <f>VLOOKUP($A596,Sheet1!$A$10:$P$487,10,FALSE)</f>
        <v>0</v>
      </c>
      <c r="K596" s="303">
        <f>VLOOKUP($A596,Sheet1!$A$10:$P$487,11,FALSE)</f>
        <v>0.6</v>
      </c>
      <c r="L596" s="303">
        <f>VLOOKUP($A596,Sheet1!$A$10:$P$487,12,FALSE)</f>
        <v>8.77</v>
      </c>
      <c r="M596" s="303">
        <f>VLOOKUP($A596,Sheet1!$A$10:$P$487,15,FALSE)</f>
        <v>18.57</v>
      </c>
      <c r="N596" s="304">
        <f t="shared" si="119"/>
        <v>27.34</v>
      </c>
      <c r="O596" s="305">
        <f t="shared" si="120"/>
        <v>6.7968749999999911</v>
      </c>
    </row>
    <row r="597" spans="1:15" s="306" customFormat="1" ht="15" customHeight="1">
      <c r="A597" s="340" t="s">
        <v>1629</v>
      </c>
      <c r="B597" s="347" t="s">
        <v>1630</v>
      </c>
      <c r="C597" s="300" t="s">
        <v>13</v>
      </c>
      <c r="D597" s="301" t="s">
        <v>133</v>
      </c>
      <c r="E597" s="302">
        <f>VLOOKUP($A597,Sheet1!$A$10:$P$487,3,FALSE)</f>
        <v>0</v>
      </c>
      <c r="F597" s="303">
        <f>VLOOKUP($A597,Sheet1!$A$10:$P$487,4,FALSE)</f>
        <v>0</v>
      </c>
      <c r="G597" s="303">
        <f>VLOOKUP($A597,Sheet1!$A$10:$P$487,5,FALSE)</f>
        <v>0.18</v>
      </c>
      <c r="H597" s="303">
        <f>VLOOKUP($A597,Sheet1!$A$10:$P$487,8,FALSE)</f>
        <v>0.02</v>
      </c>
      <c r="I597" s="304">
        <f t="shared" si="118"/>
        <v>0.19999999999999998</v>
      </c>
      <c r="J597" s="302">
        <f>VLOOKUP($A597,Sheet1!$A$10:$P$487,10,FALSE)</f>
        <v>0</v>
      </c>
      <c r="K597" s="303">
        <f>VLOOKUP($A597,Sheet1!$A$10:$P$487,11,FALSE)</f>
        <v>0.25</v>
      </c>
      <c r="L597" s="303">
        <f>VLOOKUP($A597,Sheet1!$A$10:$P$487,12,FALSE)</f>
        <v>0</v>
      </c>
      <c r="M597" s="303">
        <f>VLOOKUP($A597,Sheet1!$A$10:$P$487,15,FALSE)</f>
        <v>0.32</v>
      </c>
      <c r="N597" s="304">
        <f t="shared" si="119"/>
        <v>0.32</v>
      </c>
      <c r="O597" s="305">
        <f t="shared" si="120"/>
        <v>60.000000000000007</v>
      </c>
    </row>
    <row r="598" spans="1:15" s="306" customFormat="1" ht="15" customHeight="1">
      <c r="A598" s="340" t="s">
        <v>400</v>
      </c>
      <c r="B598" s="347" t="s">
        <v>498</v>
      </c>
      <c r="C598" s="300" t="s">
        <v>13</v>
      </c>
      <c r="D598" s="301" t="s">
        <v>133</v>
      </c>
      <c r="E598" s="302">
        <f>VLOOKUP($A598,Sheet1!$A$10:$P$487,3,FALSE)</f>
        <v>0</v>
      </c>
      <c r="F598" s="303">
        <f>VLOOKUP($A598,Sheet1!$A$10:$P$487,4,FALSE)</f>
        <v>0</v>
      </c>
      <c r="G598" s="303">
        <f>VLOOKUP($A598,Sheet1!$A$10:$P$487,5,FALSE)</f>
        <v>1.45</v>
      </c>
      <c r="H598" s="303">
        <f>VLOOKUP($A598,Sheet1!$A$10:$P$487,8,FALSE)</f>
        <v>5.38</v>
      </c>
      <c r="I598" s="304">
        <f t="shared" si="118"/>
        <v>6.83</v>
      </c>
      <c r="J598" s="302">
        <f>VLOOKUP($A598,Sheet1!$A$10:$P$487,10,FALSE)</f>
        <v>0</v>
      </c>
      <c r="K598" s="303">
        <f>VLOOKUP($A598,Sheet1!$A$10:$P$487,11,FALSE)</f>
        <v>0</v>
      </c>
      <c r="L598" s="303">
        <f>VLOOKUP($A598,Sheet1!$A$10:$P$487,12,FALSE)</f>
        <v>2.5299999999999998</v>
      </c>
      <c r="M598" s="303">
        <f>VLOOKUP($A598,Sheet1!$A$10:$P$487,15,FALSE)</f>
        <v>4.3499999999999996</v>
      </c>
      <c r="N598" s="304">
        <f t="shared" si="119"/>
        <v>6.879999999999999</v>
      </c>
      <c r="O598" s="305">
        <f t="shared" si="120"/>
        <v>0.73206442166908747</v>
      </c>
    </row>
    <row r="599" spans="1:15" s="306" customFormat="1" ht="15" customHeight="1">
      <c r="A599" s="340" t="s">
        <v>837</v>
      </c>
      <c r="B599" s="347" t="s">
        <v>838</v>
      </c>
      <c r="C599" s="300" t="s">
        <v>13</v>
      </c>
      <c r="D599" s="301" t="s">
        <v>133</v>
      </c>
      <c r="E599" s="302">
        <f>VLOOKUP($A599,Sheet1!$A$10:$P$487,3,FALSE)</f>
        <v>0</v>
      </c>
      <c r="F599" s="303">
        <f>VLOOKUP($A599,Sheet1!$A$10:$P$487,4,FALSE)</f>
        <v>0</v>
      </c>
      <c r="G599" s="303">
        <f>VLOOKUP($A599,Sheet1!$A$10:$P$487,5,FALSE)</f>
        <v>0</v>
      </c>
      <c r="H599" s="303">
        <f>VLOOKUP($A599,Sheet1!$A$10:$P$487,8,FALSE)</f>
        <v>0.14000000000000001</v>
      </c>
      <c r="I599" s="304">
        <f t="shared" si="118"/>
        <v>0.14000000000000001</v>
      </c>
      <c r="J599" s="302">
        <f>VLOOKUP($A599,Sheet1!$A$10:$P$487,10,FALSE)</f>
        <v>0</v>
      </c>
      <c r="K599" s="303">
        <f>VLOOKUP($A599,Sheet1!$A$10:$P$487,11,FALSE)</f>
        <v>0</v>
      </c>
      <c r="L599" s="303">
        <f>VLOOKUP($A599,Sheet1!$A$10:$P$487,12,FALSE)</f>
        <v>0</v>
      </c>
      <c r="M599" s="303">
        <f>VLOOKUP($A599,Sheet1!$A$10:$P$487,15,FALSE)</f>
        <v>0.38</v>
      </c>
      <c r="N599" s="304">
        <f t="shared" si="119"/>
        <v>0.38</v>
      </c>
      <c r="O599" s="305">
        <f t="shared" si="120"/>
        <v>171.42857142857139</v>
      </c>
    </row>
    <row r="600" spans="1:15" s="306" customFormat="1" ht="15" customHeight="1">
      <c r="A600" s="340" t="s">
        <v>402</v>
      </c>
      <c r="B600" s="347" t="s">
        <v>499</v>
      </c>
      <c r="C600" s="300" t="s">
        <v>13</v>
      </c>
      <c r="D600" s="301" t="s">
        <v>133</v>
      </c>
      <c r="E600" s="302">
        <f>VLOOKUP($A600,Sheet1!$A$10:$P$487,3,FALSE)</f>
        <v>0.02</v>
      </c>
      <c r="F600" s="303">
        <f>VLOOKUP($A600,Sheet1!$A$10:$P$487,4,FALSE)</f>
        <v>0</v>
      </c>
      <c r="G600" s="303">
        <f>VLOOKUP($A600,Sheet1!$A$10:$P$487,5,FALSE)</f>
        <v>0</v>
      </c>
      <c r="H600" s="303">
        <f>VLOOKUP($A600,Sheet1!$A$10:$P$487,8,FALSE)</f>
        <v>1.19</v>
      </c>
      <c r="I600" s="304">
        <f t="shared" si="118"/>
        <v>1.19</v>
      </c>
      <c r="J600" s="302">
        <f>VLOOKUP($A600,Sheet1!$A$10:$P$487,10,FALSE)</f>
        <v>0</v>
      </c>
      <c r="K600" s="303">
        <f>VLOOKUP($A600,Sheet1!$A$10:$P$487,11,FALSE)</f>
        <v>0</v>
      </c>
      <c r="L600" s="303">
        <f>VLOOKUP($A600,Sheet1!$A$10:$P$487,12,FALSE)</f>
        <v>0.78</v>
      </c>
      <c r="M600" s="303">
        <f>VLOOKUP($A600,Sheet1!$A$10:$P$487,15,FALSE)</f>
        <v>0.21</v>
      </c>
      <c r="N600" s="304">
        <f t="shared" si="119"/>
        <v>0.99</v>
      </c>
      <c r="O600" s="305">
        <f t="shared" si="120"/>
        <v>-16.806722689075627</v>
      </c>
    </row>
    <row r="601" spans="1:15" s="306" customFormat="1" ht="15" customHeight="1">
      <c r="A601" s="340" t="s">
        <v>344</v>
      </c>
      <c r="B601" s="347" t="s">
        <v>345</v>
      </c>
      <c r="C601" s="300" t="s">
        <v>13</v>
      </c>
      <c r="D601" s="301" t="s">
        <v>133</v>
      </c>
      <c r="E601" s="302">
        <f>VLOOKUP($A601,Sheet1!$A$10:$P$487,3,FALSE)</f>
        <v>0</v>
      </c>
      <c r="F601" s="303">
        <f>VLOOKUP($A601,Sheet1!$A$10:$P$487,4,FALSE)</f>
        <v>0</v>
      </c>
      <c r="G601" s="303">
        <f>VLOOKUP($A601,Sheet1!$A$10:$P$487,5,FALSE)</f>
        <v>0</v>
      </c>
      <c r="H601" s="303">
        <f>VLOOKUP($A601,Sheet1!$A$10:$P$487,8,FALSE)</f>
        <v>1.47</v>
      </c>
      <c r="I601" s="304">
        <f t="shared" si="118"/>
        <v>1.47</v>
      </c>
      <c r="J601" s="302">
        <f>VLOOKUP($A601,Sheet1!$A$10:$P$487,10,FALSE)</f>
        <v>0</v>
      </c>
      <c r="K601" s="303">
        <f>VLOOKUP($A601,Sheet1!$A$10:$P$487,11,FALSE)</f>
        <v>0</v>
      </c>
      <c r="L601" s="303">
        <f>VLOOKUP($A601,Sheet1!$A$10:$P$487,12,FALSE)</f>
        <v>0.22</v>
      </c>
      <c r="M601" s="303">
        <f>VLOOKUP($A601,Sheet1!$A$10:$P$487,15,FALSE)</f>
        <v>0.15</v>
      </c>
      <c r="N601" s="304">
        <f t="shared" si="119"/>
        <v>0.37</v>
      </c>
      <c r="O601" s="305">
        <f t="shared" si="120"/>
        <v>-74.829931972789112</v>
      </c>
    </row>
    <row r="602" spans="1:15" s="306" customFormat="1" ht="15" customHeight="1">
      <c r="A602" s="340" t="s">
        <v>403</v>
      </c>
      <c r="B602" s="347" t="s">
        <v>500</v>
      </c>
      <c r="C602" s="300" t="s">
        <v>13</v>
      </c>
      <c r="D602" s="301" t="s">
        <v>133</v>
      </c>
      <c r="E602" s="302">
        <f>VLOOKUP($A602,Sheet1!$A$10:$P$487,3,FALSE)</f>
        <v>0</v>
      </c>
      <c r="F602" s="303">
        <f>VLOOKUP($A602,Sheet1!$A$10:$P$487,4,FALSE)</f>
        <v>0</v>
      </c>
      <c r="G602" s="303">
        <f>VLOOKUP($A602,Sheet1!$A$10:$P$487,5,FALSE)</f>
        <v>0.17</v>
      </c>
      <c r="H602" s="303">
        <f>VLOOKUP($A602,Sheet1!$A$10:$P$487,8,FALSE)</f>
        <v>2.27</v>
      </c>
      <c r="I602" s="304">
        <f t="shared" si="118"/>
        <v>2.44</v>
      </c>
      <c r="J602" s="302">
        <f>VLOOKUP($A602,Sheet1!$A$10:$P$487,10,FALSE)</f>
        <v>0</v>
      </c>
      <c r="K602" s="303">
        <f>VLOOKUP($A602,Sheet1!$A$10:$P$487,11,FALSE)</f>
        <v>0</v>
      </c>
      <c r="L602" s="303">
        <f>VLOOKUP($A602,Sheet1!$A$10:$P$487,12,FALSE)</f>
        <v>0.77</v>
      </c>
      <c r="M602" s="303">
        <f>VLOOKUP($A602,Sheet1!$A$10:$P$487,15,FALSE)</f>
        <v>0.73</v>
      </c>
      <c r="N602" s="304">
        <f t="shared" si="119"/>
        <v>1.5</v>
      </c>
      <c r="O602" s="305">
        <f t="shared" si="120"/>
        <v>-38.524590163934427</v>
      </c>
    </row>
    <row r="603" spans="1:15" s="306" customFormat="1" ht="15" customHeight="1">
      <c r="A603" s="340" t="s">
        <v>422</v>
      </c>
      <c r="B603" s="347" t="s">
        <v>430</v>
      </c>
      <c r="C603" s="300" t="s">
        <v>13</v>
      </c>
      <c r="D603" s="301" t="s">
        <v>133</v>
      </c>
      <c r="E603" s="302">
        <f>VLOOKUP($A603,Sheet1!$A$10:$P$487,3,FALSE)</f>
        <v>0</v>
      </c>
      <c r="F603" s="303">
        <f>VLOOKUP($A603,Sheet1!$A$10:$P$487,4,FALSE)</f>
        <v>0.92</v>
      </c>
      <c r="G603" s="303">
        <f>VLOOKUP($A603,Sheet1!$A$10:$P$487,5,FALSE)</f>
        <v>3.15</v>
      </c>
      <c r="H603" s="303">
        <f>VLOOKUP($A603,Sheet1!$A$10:$P$487,8,FALSE)</f>
        <v>5.3</v>
      </c>
      <c r="I603" s="304">
        <f t="shared" si="118"/>
        <v>8.4499999999999993</v>
      </c>
      <c r="J603" s="302">
        <f>VLOOKUP($A603,Sheet1!$A$10:$P$487,10,FALSE)</f>
        <v>0</v>
      </c>
      <c r="K603" s="303">
        <f>VLOOKUP($A603,Sheet1!$A$10:$P$487,11,FALSE)</f>
        <v>1.24</v>
      </c>
      <c r="L603" s="303">
        <f>VLOOKUP($A603,Sheet1!$A$10:$P$487,12,FALSE)</f>
        <v>3.9</v>
      </c>
      <c r="M603" s="303">
        <f>VLOOKUP($A603,Sheet1!$A$10:$P$487,15,FALSE)</f>
        <v>9.01</v>
      </c>
      <c r="N603" s="304">
        <f t="shared" si="119"/>
        <v>12.91</v>
      </c>
      <c r="O603" s="305">
        <f t="shared" si="120"/>
        <v>52.781065088757416</v>
      </c>
    </row>
    <row r="604" spans="1:15" s="306" customFormat="1" ht="15" customHeight="1">
      <c r="A604" s="340" t="s">
        <v>373</v>
      </c>
      <c r="B604" s="347" t="s">
        <v>633</v>
      </c>
      <c r="C604" s="300" t="s">
        <v>13</v>
      </c>
      <c r="D604" s="301" t="s">
        <v>133</v>
      </c>
      <c r="E604" s="302">
        <f>VLOOKUP($A604,Sheet1!$A$10:$P$487,3,FALSE)</f>
        <v>0</v>
      </c>
      <c r="F604" s="303">
        <f>VLOOKUP($A604,Sheet1!$A$10:$P$487,4,FALSE)</f>
        <v>4.09</v>
      </c>
      <c r="G604" s="303">
        <f>VLOOKUP($A604,Sheet1!$A$10:$P$487,5,FALSE)</f>
        <v>0.32</v>
      </c>
      <c r="H604" s="303">
        <f>VLOOKUP($A604,Sheet1!$A$10:$P$487,8,FALSE)</f>
        <v>13.96</v>
      </c>
      <c r="I604" s="304">
        <f t="shared" si="118"/>
        <v>14.280000000000001</v>
      </c>
      <c r="J604" s="302">
        <f>VLOOKUP($A604,Sheet1!$A$10:$P$487,10,FALSE)</f>
        <v>0</v>
      </c>
      <c r="K604" s="303">
        <f>VLOOKUP($A604,Sheet1!$A$10:$P$487,11,FALSE)</f>
        <v>4.4000000000000004</v>
      </c>
      <c r="L604" s="303">
        <f>VLOOKUP($A604,Sheet1!$A$10:$P$487,12,FALSE)</f>
        <v>0</v>
      </c>
      <c r="M604" s="303">
        <f>VLOOKUP($A604,Sheet1!$A$10:$P$487,15,FALSE)</f>
        <v>19.82</v>
      </c>
      <c r="N604" s="304">
        <f t="shared" si="119"/>
        <v>19.82</v>
      </c>
      <c r="O604" s="305">
        <f t="shared" si="120"/>
        <v>38.79551820728291</v>
      </c>
    </row>
    <row r="605" spans="1:15" s="306" customFormat="1" ht="15" customHeight="1">
      <c r="A605" s="340" t="s">
        <v>839</v>
      </c>
      <c r="B605" s="347" t="s">
        <v>1677</v>
      </c>
      <c r="C605" s="300" t="s">
        <v>13</v>
      </c>
      <c r="D605" s="301" t="s">
        <v>133</v>
      </c>
      <c r="E605" s="302">
        <f>VLOOKUP($A605,Sheet1!$A$10:$P$487,3,FALSE)</f>
        <v>0</v>
      </c>
      <c r="F605" s="303">
        <f>VLOOKUP($A605,Sheet1!$A$10:$P$487,4,FALSE)</f>
        <v>1.0900000000000001</v>
      </c>
      <c r="G605" s="303">
        <f>VLOOKUP($A605,Sheet1!$A$10:$P$487,5,FALSE)</f>
        <v>0.27</v>
      </c>
      <c r="H605" s="303">
        <f>VLOOKUP($A605,Sheet1!$A$10:$P$487,8,FALSE)</f>
        <v>0.27</v>
      </c>
      <c r="I605" s="304">
        <f t="shared" si="118"/>
        <v>0.54</v>
      </c>
      <c r="J605" s="302">
        <f>VLOOKUP($A605,Sheet1!$A$10:$P$487,10,FALSE)</f>
        <v>0</v>
      </c>
      <c r="K605" s="303">
        <f>VLOOKUP($A605,Sheet1!$A$10:$P$487,11,FALSE)</f>
        <v>1.67</v>
      </c>
      <c r="L605" s="303">
        <f>VLOOKUP($A605,Sheet1!$A$10:$P$487,12,FALSE)</f>
        <v>0.62</v>
      </c>
      <c r="M605" s="303">
        <f>VLOOKUP($A605,Sheet1!$A$10:$P$487,15,FALSE)</f>
        <v>2.7</v>
      </c>
      <c r="N605" s="304">
        <f t="shared" si="119"/>
        <v>3.3200000000000003</v>
      </c>
      <c r="O605" s="305">
        <f t="shared" si="120"/>
        <v>514.81481481481478</v>
      </c>
    </row>
    <row r="606" spans="1:15" s="306" customFormat="1" ht="15" customHeight="1">
      <c r="A606" s="340" t="s">
        <v>424</v>
      </c>
      <c r="B606" s="350" t="s">
        <v>501</v>
      </c>
      <c r="C606" s="300" t="s">
        <v>13</v>
      </c>
      <c r="D606" s="301" t="s">
        <v>133</v>
      </c>
      <c r="E606" s="302">
        <f>VLOOKUP($A606,Sheet1!$A$10:$P$487,3,FALSE)</f>
        <v>0</v>
      </c>
      <c r="F606" s="303">
        <f>VLOOKUP($A606,Sheet1!$A$10:$P$487,4,FALSE)</f>
        <v>2.5499999999999998</v>
      </c>
      <c r="G606" s="303">
        <f>VLOOKUP($A606,Sheet1!$A$10:$P$487,5,FALSE)</f>
        <v>6.03</v>
      </c>
      <c r="H606" s="303">
        <f>VLOOKUP($A606,Sheet1!$A$10:$P$487,8,FALSE)</f>
        <v>34.93</v>
      </c>
      <c r="I606" s="304">
        <f t="shared" si="118"/>
        <v>40.96</v>
      </c>
      <c r="J606" s="302">
        <f>VLOOKUP($A606,Sheet1!$A$10:$P$487,10,FALSE)</f>
        <v>0</v>
      </c>
      <c r="K606" s="303">
        <f>VLOOKUP($A606,Sheet1!$A$10:$P$487,11,FALSE)</f>
        <v>2.78</v>
      </c>
      <c r="L606" s="303">
        <f>VLOOKUP($A606,Sheet1!$A$10:$P$487,12,FALSE)</f>
        <v>17.239999999999998</v>
      </c>
      <c r="M606" s="303">
        <f>VLOOKUP($A606,Sheet1!$A$10:$P$487,15,FALSE)</f>
        <v>28.45</v>
      </c>
      <c r="N606" s="304">
        <f t="shared" si="119"/>
        <v>45.69</v>
      </c>
      <c r="O606" s="305">
        <f t="shared" si="120"/>
        <v>11.5478515625</v>
      </c>
    </row>
    <row r="607" spans="1:15" s="306" customFormat="1" ht="15" customHeight="1">
      <c r="A607" s="340" t="s">
        <v>1644</v>
      </c>
      <c r="B607" s="350" t="s">
        <v>1643</v>
      </c>
      <c r="C607" s="300" t="s">
        <v>13</v>
      </c>
      <c r="D607" s="301" t="s">
        <v>133</v>
      </c>
      <c r="E607" s="302">
        <f>VLOOKUP($A607,Sheet1!$A$10:$P$487,3,FALSE)</f>
        <v>0</v>
      </c>
      <c r="F607" s="303">
        <f>VLOOKUP($A607,Sheet1!$A$10:$P$487,4,FALSE)</f>
        <v>0</v>
      </c>
      <c r="G607" s="303">
        <f>VLOOKUP($A607,Sheet1!$A$10:$P$487,5,FALSE)</f>
        <v>0.13</v>
      </c>
      <c r="H607" s="303">
        <f>VLOOKUP($A607,Sheet1!$A$10:$P$487,8,FALSE)</f>
        <v>0.28000000000000003</v>
      </c>
      <c r="I607" s="304">
        <f t="shared" si="118"/>
        <v>0.41000000000000003</v>
      </c>
      <c r="J607" s="302">
        <f>VLOOKUP($A607,Sheet1!$A$10:$P$487,10,FALSE)</f>
        <v>0</v>
      </c>
      <c r="K607" s="303">
        <f>VLOOKUP($A607,Sheet1!$A$10:$P$487,11,FALSE)</f>
        <v>0</v>
      </c>
      <c r="L607" s="303">
        <f>VLOOKUP($A607,Sheet1!$A$10:$P$487,12,FALSE)</f>
        <v>0.43</v>
      </c>
      <c r="M607" s="303">
        <f>VLOOKUP($A607,Sheet1!$A$10:$P$487,15,FALSE)</f>
        <v>0.7</v>
      </c>
      <c r="N607" s="304">
        <f t="shared" si="119"/>
        <v>1.1299999999999999</v>
      </c>
      <c r="O607" s="305">
        <f t="shared" si="120"/>
        <v>175.6097560975609</v>
      </c>
    </row>
    <row r="608" spans="1:15" s="306" customFormat="1" ht="15" customHeight="1">
      <c r="A608" s="340" t="s">
        <v>374</v>
      </c>
      <c r="B608" s="347" t="s">
        <v>502</v>
      </c>
      <c r="C608" s="300" t="s">
        <v>13</v>
      </c>
      <c r="D608" s="301" t="s">
        <v>133</v>
      </c>
      <c r="E608" s="302">
        <f>VLOOKUP($A608,Sheet1!$A$10:$P$487,3,FALSE)</f>
        <v>0</v>
      </c>
      <c r="F608" s="303">
        <f>VLOOKUP($A608,Sheet1!$A$10:$P$487,4,FALSE)</f>
        <v>0</v>
      </c>
      <c r="G608" s="303">
        <f>VLOOKUP($A608,Sheet1!$A$10:$P$487,5,FALSE)</f>
        <v>1.8</v>
      </c>
      <c r="H608" s="303">
        <f>VLOOKUP($A608,Sheet1!$A$10:$P$487,8,FALSE)</f>
        <v>4.8600000000000003</v>
      </c>
      <c r="I608" s="304">
        <f t="shared" si="118"/>
        <v>6.66</v>
      </c>
      <c r="J608" s="302">
        <f>VLOOKUP($A608,Sheet1!$A$10:$P$487,10,FALSE)</f>
        <v>0</v>
      </c>
      <c r="K608" s="303">
        <f>VLOOKUP($A608,Sheet1!$A$10:$P$487,11,FALSE)</f>
        <v>0.16</v>
      </c>
      <c r="L608" s="303">
        <f>VLOOKUP($A608,Sheet1!$A$10:$P$487,12,FALSE)</f>
        <v>4.1900000000000004</v>
      </c>
      <c r="M608" s="303">
        <f>VLOOKUP($A608,Sheet1!$A$10:$P$487,15,FALSE)</f>
        <v>3.26</v>
      </c>
      <c r="N608" s="304">
        <f t="shared" si="119"/>
        <v>7.45</v>
      </c>
      <c r="O608" s="305">
        <f t="shared" si="120"/>
        <v>11.861861861861867</v>
      </c>
    </row>
    <row r="609" spans="1:16" s="306" customFormat="1" ht="15" customHeight="1">
      <c r="A609" s="340" t="s">
        <v>346</v>
      </c>
      <c r="B609" s="350" t="s">
        <v>347</v>
      </c>
      <c r="C609" s="300" t="s">
        <v>13</v>
      </c>
      <c r="D609" s="301" t="s">
        <v>133</v>
      </c>
      <c r="E609" s="302">
        <f>VLOOKUP($A609,Sheet1!$A$10:$P$487,3,FALSE)</f>
        <v>0.03</v>
      </c>
      <c r="F609" s="303">
        <f>VLOOKUP($A609,Sheet1!$A$10:$P$487,4,FALSE)</f>
        <v>7.49</v>
      </c>
      <c r="G609" s="303">
        <f>VLOOKUP($A609,Sheet1!$A$10:$P$487,5,FALSE)</f>
        <v>25.15</v>
      </c>
      <c r="H609" s="303">
        <f>VLOOKUP($A609,Sheet1!$A$10:$P$487,8,FALSE)</f>
        <v>65.73</v>
      </c>
      <c r="I609" s="304">
        <f t="shared" si="118"/>
        <v>90.88</v>
      </c>
      <c r="J609" s="302">
        <f>VLOOKUP($A609,Sheet1!$A$10:$P$487,10,FALSE)</f>
        <v>0.02</v>
      </c>
      <c r="K609" s="303">
        <f>VLOOKUP($A609,Sheet1!$A$10:$P$487,11,FALSE)</f>
        <v>3.84</v>
      </c>
      <c r="L609" s="303">
        <f>VLOOKUP($A609,Sheet1!$A$10:$P$487,12,FALSE)</f>
        <v>35.479999999999997</v>
      </c>
      <c r="M609" s="303">
        <f>VLOOKUP($A609,Sheet1!$A$10:$P$487,15,FALSE)</f>
        <v>75.040000000000006</v>
      </c>
      <c r="N609" s="304">
        <f t="shared" si="119"/>
        <v>110.52000000000001</v>
      </c>
      <c r="O609" s="305">
        <f t="shared" si="120"/>
        <v>21.610915492957773</v>
      </c>
    </row>
    <row r="610" spans="1:16" s="306" customFormat="1" ht="15" customHeight="1">
      <c r="A610" s="340" t="s">
        <v>539</v>
      </c>
      <c r="B610" s="350" t="s">
        <v>578</v>
      </c>
      <c r="C610" s="300" t="s">
        <v>13</v>
      </c>
      <c r="D610" s="301" t="s">
        <v>1395</v>
      </c>
      <c r="E610" s="302">
        <f>VLOOKUP($A610,Sheet1!$A$10:$P$487,3,FALSE)</f>
        <v>0</v>
      </c>
      <c r="F610" s="303">
        <f>VLOOKUP($A610,Sheet1!$A$10:$P$487,4,FALSE)</f>
        <v>0</v>
      </c>
      <c r="G610" s="303">
        <f>VLOOKUP($A610,Sheet1!$A$10:$P$487,5,FALSE)</f>
        <v>0.33</v>
      </c>
      <c r="H610" s="303">
        <f>VLOOKUP($A610,Sheet1!$A$10:$P$487,8,FALSE)</f>
        <v>0.98</v>
      </c>
      <c r="I610" s="304">
        <f t="shared" ref="I610" si="121">G610+H610</f>
        <v>1.31</v>
      </c>
      <c r="J610" s="302">
        <f>VLOOKUP($A610,Sheet1!$A$10:$P$487,10,FALSE)</f>
        <v>0</v>
      </c>
      <c r="K610" s="303">
        <f>VLOOKUP($A610,Sheet1!$A$10:$P$487,11,FALSE)</f>
        <v>0</v>
      </c>
      <c r="L610" s="303">
        <f>VLOOKUP($A610,Sheet1!$A$10:$P$487,12,FALSE)</f>
        <v>0.69</v>
      </c>
      <c r="M610" s="303">
        <f>VLOOKUP($A610,Sheet1!$A$10:$P$487,15,FALSE)</f>
        <v>1.47</v>
      </c>
      <c r="N610" s="304">
        <f t="shared" ref="N610" si="122">L610+M610</f>
        <v>2.16</v>
      </c>
      <c r="O610" s="305">
        <f t="shared" ref="O610" si="123">((N610/I610)-1)*100</f>
        <v>64.885496183206115</v>
      </c>
    </row>
    <row r="611" spans="1:16" s="98" customFormat="1" ht="15" customHeight="1">
      <c r="A611" s="153"/>
      <c r="B611" s="351"/>
      <c r="C611" s="155"/>
      <c r="D611" s="104"/>
      <c r="E611" s="156"/>
      <c r="F611" s="238"/>
      <c r="G611" s="238"/>
      <c r="H611" s="238"/>
      <c r="I611" s="239"/>
      <c r="J611" s="156"/>
      <c r="K611" s="238"/>
      <c r="L611" s="238"/>
      <c r="M611" s="238"/>
      <c r="N611" s="239"/>
      <c r="O611" s="152"/>
      <c r="P611" s="157"/>
    </row>
    <row r="612" spans="1:16" s="128" customFormat="1" ht="15" customHeight="1">
      <c r="A612" s="537" t="s">
        <v>295</v>
      </c>
      <c r="B612" s="538"/>
      <c r="C612" s="95"/>
      <c r="D612" s="146"/>
      <c r="E612" s="158">
        <f>SUM(E593:E611)</f>
        <v>0.05</v>
      </c>
      <c r="F612" s="265">
        <f t="shared" ref="F612:N612" si="124">SUM(F593:F611)</f>
        <v>17.079999999999998</v>
      </c>
      <c r="G612" s="265">
        <f t="shared" si="124"/>
        <v>50.149999999999991</v>
      </c>
      <c r="H612" s="265">
        <f t="shared" si="124"/>
        <v>152.07</v>
      </c>
      <c r="I612" s="266">
        <f t="shared" si="124"/>
        <v>202.21999999999997</v>
      </c>
      <c r="J612" s="158">
        <f t="shared" si="124"/>
        <v>0.02</v>
      </c>
      <c r="K612" s="265">
        <f t="shared" si="124"/>
        <v>15.319999999999999</v>
      </c>
      <c r="L612" s="265">
        <f t="shared" si="124"/>
        <v>75.61999999999999</v>
      </c>
      <c r="M612" s="265">
        <f t="shared" si="124"/>
        <v>165.70000000000002</v>
      </c>
      <c r="N612" s="266">
        <f t="shared" si="124"/>
        <v>241.32</v>
      </c>
      <c r="O612" s="261">
        <f t="shared" ref="O612" si="125">((N612/I612)-1)*100</f>
        <v>19.335377311838609</v>
      </c>
    </row>
    <row r="613" spans="1:16" s="98" customFormat="1" ht="15" customHeight="1">
      <c r="A613" s="479"/>
      <c r="B613" s="428"/>
      <c r="C613" s="429"/>
      <c r="D613" s="104"/>
      <c r="E613" s="431"/>
      <c r="F613" s="431"/>
      <c r="G613" s="431"/>
      <c r="H613" s="431"/>
      <c r="I613" s="431"/>
      <c r="J613" s="431"/>
      <c r="K613" s="431"/>
      <c r="L613" s="431"/>
      <c r="M613" s="431"/>
      <c r="N613" s="431"/>
      <c r="O613" s="478"/>
      <c r="P613" s="157"/>
    </row>
    <row r="614" spans="1:16" s="144" customFormat="1" ht="15" customHeight="1">
      <c r="A614" s="471"/>
      <c r="B614" s="472"/>
      <c r="C614" s="473"/>
      <c r="D614" s="474"/>
      <c r="E614" s="680" t="s">
        <v>635</v>
      </c>
      <c r="F614" s="681"/>
      <c r="G614" s="681"/>
      <c r="H614" s="681"/>
      <c r="I614" s="682"/>
      <c r="J614" s="680" t="s">
        <v>868</v>
      </c>
      <c r="K614" s="681"/>
      <c r="L614" s="681"/>
      <c r="M614" s="681"/>
      <c r="N614" s="682"/>
      <c r="O614" s="475"/>
    </row>
    <row r="615" spans="1:16" s="144" customFormat="1" ht="27">
      <c r="A615" s="471" t="s">
        <v>254</v>
      </c>
      <c r="B615" s="472" t="s">
        <v>59</v>
      </c>
      <c r="C615" s="473" t="s">
        <v>255</v>
      </c>
      <c r="D615" s="474" t="s">
        <v>256</v>
      </c>
      <c r="E615" s="8" t="s">
        <v>60</v>
      </c>
      <c r="F615" s="222" t="s">
        <v>431</v>
      </c>
      <c r="G615" s="218" t="s">
        <v>333</v>
      </c>
      <c r="H615" s="9" t="s">
        <v>331</v>
      </c>
      <c r="I615" s="450" t="s">
        <v>332</v>
      </c>
      <c r="J615" s="8" t="s">
        <v>60</v>
      </c>
      <c r="K615" s="222" t="s">
        <v>431</v>
      </c>
      <c r="L615" s="218" t="s">
        <v>333</v>
      </c>
      <c r="M615" s="9" t="s">
        <v>331</v>
      </c>
      <c r="N615" s="450" t="s">
        <v>332</v>
      </c>
      <c r="O615" s="145" t="s">
        <v>1684</v>
      </c>
    </row>
    <row r="616" spans="1:16" s="144" customFormat="1" ht="15" customHeight="1">
      <c r="A616" s="356" t="s">
        <v>264</v>
      </c>
      <c r="B616" s="162" t="s">
        <v>81</v>
      </c>
      <c r="C616" s="95" t="s">
        <v>62</v>
      </c>
      <c r="D616" s="268"/>
      <c r="E616" s="149" t="s">
        <v>62</v>
      </c>
      <c r="F616" s="150"/>
      <c r="G616" s="150"/>
      <c r="H616" s="150" t="s">
        <v>62</v>
      </c>
      <c r="I616" s="151"/>
      <c r="J616" s="149" t="s">
        <v>62</v>
      </c>
      <c r="K616" s="150" t="s">
        <v>62</v>
      </c>
      <c r="L616" s="150"/>
      <c r="M616" s="150"/>
      <c r="N616" s="151" t="s">
        <v>62</v>
      </c>
      <c r="O616" s="147"/>
    </row>
    <row r="617" spans="1:16" s="144" customFormat="1" ht="15" customHeight="1">
      <c r="A617" s="445" t="s">
        <v>1606</v>
      </c>
      <c r="B617" s="446" t="s">
        <v>1607</v>
      </c>
      <c r="C617" s="95" t="s">
        <v>13</v>
      </c>
      <c r="D617" s="268" t="s">
        <v>135</v>
      </c>
      <c r="E617" s="149">
        <f>VLOOKUP($A617,Sheet1!$A$10:$P$487,3,FALSE)</f>
        <v>0.01</v>
      </c>
      <c r="F617" s="150">
        <f>VLOOKUP($A617,Sheet1!$A$10:$P$487,4,FALSE)</f>
        <v>0</v>
      </c>
      <c r="G617" s="150">
        <f>VLOOKUP($A617,Sheet1!$A$10:$P$487,5,FALSE)</f>
        <v>0</v>
      </c>
      <c r="H617" s="150">
        <f>VLOOKUP($A617,Sheet1!$A$10:$P$487,8,FALSE)</f>
        <v>0.03</v>
      </c>
      <c r="I617" s="151">
        <f t="shared" ref="I617:I641" si="126">G617+H617</f>
        <v>0.03</v>
      </c>
      <c r="J617" s="149">
        <f>VLOOKUP($A617,Sheet1!$A$10:$P$487,10,FALSE)</f>
        <v>0.01</v>
      </c>
      <c r="K617" s="150">
        <f>VLOOKUP($A617,Sheet1!$A$10:$P$487,11,FALSE)</f>
        <v>0.11</v>
      </c>
      <c r="L617" s="150">
        <f>VLOOKUP($A617,Sheet1!$A$10:$P$487,12,FALSE)</f>
        <v>0</v>
      </c>
      <c r="M617" s="150">
        <f>VLOOKUP($A617,Sheet1!$A$10:$P$487,15,FALSE)</f>
        <v>0.06</v>
      </c>
      <c r="N617" s="151">
        <f t="shared" ref="N617:N641" si="127">L617+M617</f>
        <v>0.06</v>
      </c>
      <c r="O617" s="147">
        <f t="shared" ref="O617:O641" si="128">((N617/I617)-1)*100</f>
        <v>100</v>
      </c>
    </row>
    <row r="618" spans="1:16" s="306" customFormat="1" ht="15" customHeight="1">
      <c r="A618" s="340" t="s">
        <v>399</v>
      </c>
      <c r="B618" s="347" t="s">
        <v>503</v>
      </c>
      <c r="C618" s="300" t="s">
        <v>13</v>
      </c>
      <c r="D618" s="301" t="s">
        <v>135</v>
      </c>
      <c r="E618" s="302">
        <f>VLOOKUP($A618,Sheet1!$A$10:$P$487,3,FALSE)</f>
        <v>0</v>
      </c>
      <c r="F618" s="303">
        <f>VLOOKUP($A618,Sheet1!$A$10:$P$487,4,FALSE)</f>
        <v>0.25</v>
      </c>
      <c r="G618" s="303">
        <f>VLOOKUP($A618,Sheet1!$A$10:$P$487,5,FALSE)</f>
        <v>0.19</v>
      </c>
      <c r="H618" s="303">
        <f>VLOOKUP($A618,Sheet1!$A$10:$P$487,8,FALSE)</f>
        <v>1.24</v>
      </c>
      <c r="I618" s="304">
        <f t="shared" si="126"/>
        <v>1.43</v>
      </c>
      <c r="J618" s="302">
        <f>VLOOKUP($A618,Sheet1!$A$10:$P$487,10,FALSE)</f>
        <v>0</v>
      </c>
      <c r="K618" s="303">
        <f>VLOOKUP($A618,Sheet1!$A$10:$P$487,11,FALSE)</f>
        <v>0.16</v>
      </c>
      <c r="L618" s="303">
        <f>VLOOKUP($A618,Sheet1!$A$10:$P$487,12,FALSE)</f>
        <v>0</v>
      </c>
      <c r="M618" s="303">
        <f>VLOOKUP($A618,Sheet1!$A$10:$P$487,15,FALSE)</f>
        <v>0.47</v>
      </c>
      <c r="N618" s="304">
        <f t="shared" si="127"/>
        <v>0.47</v>
      </c>
      <c r="O618" s="305">
        <f t="shared" si="128"/>
        <v>-67.132867132867133</v>
      </c>
    </row>
    <row r="619" spans="1:16" s="306" customFormat="1" ht="15" customHeight="1">
      <c r="A619" s="340" t="s">
        <v>504</v>
      </c>
      <c r="B619" s="350" t="s">
        <v>505</v>
      </c>
      <c r="C619" s="300" t="s">
        <v>13</v>
      </c>
      <c r="D619" s="301" t="s">
        <v>135</v>
      </c>
      <c r="E619" s="302">
        <f>VLOOKUP($A619,Sheet1!$A$10:$P$487,3,FALSE)</f>
        <v>0</v>
      </c>
      <c r="F619" s="303">
        <f>VLOOKUP($A619,Sheet1!$A$10:$P$487,4,FALSE)</f>
        <v>0.27</v>
      </c>
      <c r="G619" s="303">
        <f>VLOOKUP($A619,Sheet1!$A$10:$P$487,5,FALSE)</f>
        <v>0.85</v>
      </c>
      <c r="H619" s="303">
        <f>VLOOKUP($A619,Sheet1!$A$10:$P$487,8,FALSE)</f>
        <v>1.89</v>
      </c>
      <c r="I619" s="304">
        <f t="shared" si="126"/>
        <v>2.7399999999999998</v>
      </c>
      <c r="J619" s="302">
        <f>VLOOKUP($A619,Sheet1!$A$10:$P$487,10,FALSE)</f>
        <v>0</v>
      </c>
      <c r="K619" s="303">
        <f>VLOOKUP($A619,Sheet1!$A$10:$P$487,11,FALSE)</f>
        <v>0.41</v>
      </c>
      <c r="L619" s="303">
        <f>VLOOKUP($A619,Sheet1!$A$10:$P$487,12,FALSE)</f>
        <v>0.52</v>
      </c>
      <c r="M619" s="303">
        <f>VLOOKUP($A619,Sheet1!$A$10:$P$487,15,FALSE)</f>
        <v>1.67</v>
      </c>
      <c r="N619" s="304">
        <f t="shared" si="127"/>
        <v>2.19</v>
      </c>
      <c r="O619" s="305">
        <f t="shared" si="128"/>
        <v>-20.07299270072992</v>
      </c>
      <c r="P619" s="144"/>
    </row>
    <row r="620" spans="1:16" s="306" customFormat="1" ht="15" customHeight="1">
      <c r="A620" s="340" t="s">
        <v>241</v>
      </c>
      <c r="B620" s="350" t="s">
        <v>240</v>
      </c>
      <c r="C620" s="300" t="s">
        <v>13</v>
      </c>
      <c r="D620" s="301" t="s">
        <v>135</v>
      </c>
      <c r="E620" s="302">
        <f>VLOOKUP($A620,Sheet1!$A$10:$P$487,3,FALSE)</f>
        <v>0</v>
      </c>
      <c r="F620" s="303">
        <f>VLOOKUP($A620,Sheet1!$A$10:$P$487,4,FALSE)</f>
        <v>0</v>
      </c>
      <c r="G620" s="303">
        <f>VLOOKUP($A620,Sheet1!$A$10:$P$487,5,FALSE)</f>
        <v>7.21</v>
      </c>
      <c r="H620" s="303">
        <f>VLOOKUP($A620,Sheet1!$A$10:$P$487,8,FALSE)</f>
        <v>14.44</v>
      </c>
      <c r="I620" s="304">
        <f t="shared" si="126"/>
        <v>21.65</v>
      </c>
      <c r="J620" s="302">
        <f>VLOOKUP($A620,Sheet1!$A$10:$P$487,10,FALSE)</f>
        <v>0.02</v>
      </c>
      <c r="K620" s="303">
        <f>VLOOKUP($A620,Sheet1!$A$10:$P$487,11,FALSE)</f>
        <v>0</v>
      </c>
      <c r="L620" s="303">
        <f>VLOOKUP($A620,Sheet1!$A$10:$P$487,12,FALSE)</f>
        <v>8.8699999999999992</v>
      </c>
      <c r="M620" s="303">
        <f>VLOOKUP($A620,Sheet1!$A$10:$P$487,15,FALSE)</f>
        <v>11.82</v>
      </c>
      <c r="N620" s="304">
        <f t="shared" si="127"/>
        <v>20.689999999999998</v>
      </c>
      <c r="O620" s="305">
        <f t="shared" si="128"/>
        <v>-4.4341801385681334</v>
      </c>
    </row>
    <row r="621" spans="1:16" s="306" customFormat="1" ht="15" customHeight="1">
      <c r="A621" s="340" t="s">
        <v>604</v>
      </c>
      <c r="B621" s="350" t="s">
        <v>605</v>
      </c>
      <c r="C621" s="300" t="s">
        <v>13</v>
      </c>
      <c r="D621" s="301" t="s">
        <v>135</v>
      </c>
      <c r="E621" s="302">
        <f>VLOOKUP($A621,Sheet1!$A$10:$P$487,3,FALSE)</f>
        <v>0</v>
      </c>
      <c r="F621" s="303">
        <f>VLOOKUP($A621,Sheet1!$A$10:$P$487,4,FALSE)</f>
        <v>0</v>
      </c>
      <c r="G621" s="303">
        <f>VLOOKUP($A621,Sheet1!$A$10:$P$487,5,FALSE)</f>
        <v>0.13</v>
      </c>
      <c r="H621" s="303">
        <f>VLOOKUP($A621,Sheet1!$A$10:$P$487,8,FALSE)</f>
        <v>0.64</v>
      </c>
      <c r="I621" s="304">
        <f t="shared" si="126"/>
        <v>0.77</v>
      </c>
      <c r="J621" s="302">
        <f>VLOOKUP($A621,Sheet1!$A$10:$P$487,10,FALSE)</f>
        <v>0</v>
      </c>
      <c r="K621" s="303">
        <f>VLOOKUP($A621,Sheet1!$A$10:$P$487,11,FALSE)</f>
        <v>0</v>
      </c>
      <c r="L621" s="303">
        <f>VLOOKUP($A621,Sheet1!$A$10:$P$487,12,FALSE)</f>
        <v>0.44</v>
      </c>
      <c r="M621" s="303">
        <f>VLOOKUP($A621,Sheet1!$A$10:$P$487,15,FALSE)</f>
        <v>0.17</v>
      </c>
      <c r="N621" s="304">
        <f t="shared" si="127"/>
        <v>0.61</v>
      </c>
      <c r="O621" s="305">
        <f t="shared" si="128"/>
        <v>-20.779220779220786</v>
      </c>
      <c r="P621" s="144"/>
    </row>
    <row r="622" spans="1:16" s="306" customFormat="1" ht="15" customHeight="1">
      <c r="A622" s="340" t="s">
        <v>508</v>
      </c>
      <c r="B622" s="350" t="s">
        <v>509</v>
      </c>
      <c r="C622" s="300" t="s">
        <v>13</v>
      </c>
      <c r="D622" s="301" t="s">
        <v>135</v>
      </c>
      <c r="E622" s="302">
        <f>VLOOKUP($A622,Sheet1!$A$10:$P$487,3,FALSE)</f>
        <v>0.06</v>
      </c>
      <c r="F622" s="303">
        <f>VLOOKUP($A622,Sheet1!$A$10:$P$487,4,FALSE)</f>
        <v>6.81</v>
      </c>
      <c r="G622" s="303">
        <f>VLOOKUP($A622,Sheet1!$A$10:$P$487,5,FALSE)</f>
        <v>7.91</v>
      </c>
      <c r="H622" s="303">
        <f>VLOOKUP($A622,Sheet1!$A$10:$P$487,8,FALSE)</f>
        <v>42.76</v>
      </c>
      <c r="I622" s="304">
        <f t="shared" si="126"/>
        <v>50.67</v>
      </c>
      <c r="J622" s="302">
        <f>VLOOKUP($A622,Sheet1!$A$10:$P$487,10,FALSE)</f>
        <v>0.04</v>
      </c>
      <c r="K622" s="303">
        <f>VLOOKUP($A622,Sheet1!$A$10:$P$487,11,FALSE)</f>
        <v>7.24</v>
      </c>
      <c r="L622" s="303">
        <f>VLOOKUP($A622,Sheet1!$A$10:$P$487,12,FALSE)</f>
        <v>8.57</v>
      </c>
      <c r="M622" s="303">
        <f>VLOOKUP($A622,Sheet1!$A$10:$P$487,15,FALSE)</f>
        <v>42.27</v>
      </c>
      <c r="N622" s="304">
        <f t="shared" si="127"/>
        <v>50.84</v>
      </c>
      <c r="O622" s="305">
        <f t="shared" si="128"/>
        <v>0.33550424314190419</v>
      </c>
    </row>
    <row r="623" spans="1:16" s="306" customFormat="1" ht="15" customHeight="1">
      <c r="A623" s="340" t="s">
        <v>840</v>
      </c>
      <c r="B623" s="350" t="s">
        <v>1678</v>
      </c>
      <c r="C623" s="300" t="s">
        <v>13</v>
      </c>
      <c r="D623" s="301" t="s">
        <v>135</v>
      </c>
      <c r="E623" s="302">
        <f>VLOOKUP($A623,Sheet1!$A$10:$P$487,3,FALSE)</f>
        <v>0</v>
      </c>
      <c r="F623" s="303">
        <f>VLOOKUP($A623,Sheet1!$A$10:$P$487,4,FALSE)</f>
        <v>0</v>
      </c>
      <c r="G623" s="303">
        <f>VLOOKUP($A623,Sheet1!$A$10:$P$487,5,FALSE)</f>
        <v>0</v>
      </c>
      <c r="H623" s="303">
        <f>VLOOKUP($A623,Sheet1!$A$10:$P$487,8,FALSE)</f>
        <v>0.36</v>
      </c>
      <c r="I623" s="304">
        <f t="shared" si="126"/>
        <v>0.36</v>
      </c>
      <c r="J623" s="302">
        <f>VLOOKUP($A623,Sheet1!$A$10:$P$487,10,FALSE)</f>
        <v>0</v>
      </c>
      <c r="K623" s="303">
        <f>VLOOKUP($A623,Sheet1!$A$10:$P$487,11,FALSE)</f>
        <v>0.19</v>
      </c>
      <c r="L623" s="303">
        <f>VLOOKUP($A623,Sheet1!$A$10:$P$487,12,FALSE)</f>
        <v>0.06</v>
      </c>
      <c r="M623" s="303">
        <f>VLOOKUP($A623,Sheet1!$A$10:$P$487,15,FALSE)</f>
        <v>0.06</v>
      </c>
      <c r="N623" s="304">
        <f t="shared" si="127"/>
        <v>0.12</v>
      </c>
      <c r="O623" s="305">
        <f t="shared" si="128"/>
        <v>-66.666666666666671</v>
      </c>
      <c r="P623" s="144"/>
    </row>
    <row r="624" spans="1:16" s="306" customFormat="1" ht="15" customHeight="1">
      <c r="A624" s="340" t="s">
        <v>1621</v>
      </c>
      <c r="B624" s="350" t="s">
        <v>1622</v>
      </c>
      <c r="C624" s="300" t="s">
        <v>13</v>
      </c>
      <c r="D624" s="301" t="s">
        <v>135</v>
      </c>
      <c r="E624" s="302">
        <f>VLOOKUP($A624,Sheet1!$A$10:$P$487,3,FALSE)</f>
        <v>0</v>
      </c>
      <c r="F624" s="303">
        <f>VLOOKUP($A624,Sheet1!$A$10:$P$487,4,FALSE)</f>
        <v>0</v>
      </c>
      <c r="G624" s="303">
        <f>VLOOKUP($A624,Sheet1!$A$10:$P$487,5,FALSE)</f>
        <v>0</v>
      </c>
      <c r="H624" s="303">
        <f>VLOOKUP($A624,Sheet1!$A$10:$P$487,8,FALSE)</f>
        <v>0</v>
      </c>
      <c r="I624" s="304">
        <f t="shared" si="126"/>
        <v>0</v>
      </c>
      <c r="J624" s="302">
        <f>VLOOKUP($A624,Sheet1!$A$10:$P$487,10,FALSE)</f>
        <v>0.01</v>
      </c>
      <c r="K624" s="303">
        <f>VLOOKUP($A624,Sheet1!$A$10:$P$487,11,FALSE)</f>
        <v>0</v>
      </c>
      <c r="L624" s="303">
        <f>VLOOKUP($A624,Sheet1!$A$10:$P$487,12,FALSE)</f>
        <v>0</v>
      </c>
      <c r="M624" s="303">
        <f>VLOOKUP($A624,Sheet1!$A$10:$P$487,15,FALSE)</f>
        <v>0.02</v>
      </c>
      <c r="N624" s="304">
        <f t="shared" si="127"/>
        <v>0.02</v>
      </c>
      <c r="O624" s="305" t="e">
        <f t="shared" si="128"/>
        <v>#DIV/0!</v>
      </c>
    </row>
    <row r="625" spans="1:16" s="306" customFormat="1" ht="15" customHeight="1">
      <c r="A625" s="340" t="s">
        <v>244</v>
      </c>
      <c r="B625" s="350" t="s">
        <v>243</v>
      </c>
      <c r="C625" s="300" t="s">
        <v>13</v>
      </c>
      <c r="D625" s="301" t="s">
        <v>135</v>
      </c>
      <c r="E625" s="302">
        <f>VLOOKUP($A625,Sheet1!$A$10:$P$487,3,FALSE)</f>
        <v>0</v>
      </c>
      <c r="F625" s="303">
        <f>VLOOKUP($A625,Sheet1!$A$10:$P$487,4,FALSE)</f>
        <v>0</v>
      </c>
      <c r="G625" s="303">
        <f>VLOOKUP($A625,Sheet1!$A$10:$P$487,5,FALSE)</f>
        <v>0.43</v>
      </c>
      <c r="H625" s="303">
        <f>VLOOKUP($A625,Sheet1!$A$10:$P$487,8,FALSE)</f>
        <v>1.05</v>
      </c>
      <c r="I625" s="304">
        <f t="shared" si="126"/>
        <v>1.48</v>
      </c>
      <c r="J625" s="302">
        <f>VLOOKUP($A625,Sheet1!$A$10:$P$487,10,FALSE)</f>
        <v>0</v>
      </c>
      <c r="K625" s="303">
        <f>VLOOKUP($A625,Sheet1!$A$10:$P$487,11,FALSE)</f>
        <v>0</v>
      </c>
      <c r="L625" s="303">
        <f>VLOOKUP($A625,Sheet1!$A$10:$P$487,12,FALSE)</f>
        <v>0.05</v>
      </c>
      <c r="M625" s="303">
        <f>VLOOKUP($A625,Sheet1!$A$10:$P$487,15,FALSE)</f>
        <v>1.83</v>
      </c>
      <c r="N625" s="304">
        <f t="shared" si="127"/>
        <v>1.8800000000000001</v>
      </c>
      <c r="O625" s="305">
        <f t="shared" si="128"/>
        <v>27.027027027027039</v>
      </c>
      <c r="P625" s="144"/>
    </row>
    <row r="626" spans="1:16" s="306" customFormat="1" ht="15" customHeight="1">
      <c r="A626" s="340" t="s">
        <v>27</v>
      </c>
      <c r="B626" s="350" t="s">
        <v>235</v>
      </c>
      <c r="C626" s="300" t="s">
        <v>13</v>
      </c>
      <c r="D626" s="301" t="s">
        <v>135</v>
      </c>
      <c r="E626" s="302">
        <f>VLOOKUP($A626,Sheet1!$A$10:$P$487,3,FALSE)</f>
        <v>0</v>
      </c>
      <c r="F626" s="303">
        <f>VLOOKUP($A626,Sheet1!$A$10:$P$487,4,FALSE)</f>
        <v>0</v>
      </c>
      <c r="G626" s="303">
        <f>VLOOKUP($A626,Sheet1!$A$10:$P$487,5,FALSE)</f>
        <v>1.04</v>
      </c>
      <c r="H626" s="303">
        <f>VLOOKUP($A626,Sheet1!$A$10:$P$487,8,FALSE)</f>
        <v>2.62</v>
      </c>
      <c r="I626" s="304">
        <f t="shared" si="126"/>
        <v>3.66</v>
      </c>
      <c r="J626" s="302">
        <f>VLOOKUP($A626,Sheet1!$A$10:$P$487,10,FALSE)</f>
        <v>0</v>
      </c>
      <c r="K626" s="303">
        <f>VLOOKUP($A626,Sheet1!$A$10:$P$487,11,FALSE)</f>
        <v>0</v>
      </c>
      <c r="L626" s="303">
        <f>VLOOKUP($A626,Sheet1!$A$10:$P$487,12,FALSE)</f>
        <v>0.79</v>
      </c>
      <c r="M626" s="303">
        <f>VLOOKUP($A626,Sheet1!$A$10:$P$487,15,FALSE)</f>
        <v>2.58</v>
      </c>
      <c r="N626" s="304">
        <f t="shared" si="127"/>
        <v>3.37</v>
      </c>
      <c r="O626" s="305">
        <f t="shared" si="128"/>
        <v>-7.9234972677595605</v>
      </c>
    </row>
    <row r="627" spans="1:16" s="306" customFormat="1" ht="15" customHeight="1">
      <c r="A627" s="340" t="s">
        <v>1625</v>
      </c>
      <c r="B627" s="350" t="s">
        <v>1626</v>
      </c>
      <c r="C627" s="300" t="s">
        <v>13</v>
      </c>
      <c r="D627" s="301" t="s">
        <v>135</v>
      </c>
      <c r="E627" s="302">
        <f>VLOOKUP($A627,Sheet1!$A$10:$P$487,3,FALSE)</f>
        <v>0</v>
      </c>
      <c r="F627" s="303">
        <f>VLOOKUP($A627,Sheet1!$A$10:$P$487,4,FALSE)</f>
        <v>0</v>
      </c>
      <c r="G627" s="303">
        <f>VLOOKUP($A627,Sheet1!$A$10:$P$487,5,FALSE)</f>
        <v>0</v>
      </c>
      <c r="H627" s="303">
        <f>VLOOKUP($A627,Sheet1!$A$10:$P$487,8,FALSE)</f>
        <v>0</v>
      </c>
      <c r="I627" s="304">
        <f t="shared" si="126"/>
        <v>0</v>
      </c>
      <c r="J627" s="302">
        <f>VLOOKUP($A627,Sheet1!$A$10:$P$487,10,FALSE)</f>
        <v>0.01</v>
      </c>
      <c r="K627" s="303">
        <f>VLOOKUP($A627,Sheet1!$A$10:$P$487,11,FALSE)</f>
        <v>0</v>
      </c>
      <c r="L627" s="303">
        <f>VLOOKUP($A627,Sheet1!$A$10:$P$487,12,FALSE)</f>
        <v>0</v>
      </c>
      <c r="M627" s="303">
        <f>VLOOKUP($A627,Sheet1!$A$10:$P$487,15,FALSE)</f>
        <v>0.1</v>
      </c>
      <c r="N627" s="304">
        <f t="shared" si="127"/>
        <v>0.1</v>
      </c>
      <c r="O627" s="305" t="e">
        <f t="shared" si="128"/>
        <v>#DIV/0!</v>
      </c>
      <c r="P627" s="144"/>
    </row>
    <row r="628" spans="1:16" s="306" customFormat="1" ht="15" customHeight="1">
      <c r="A628" s="340" t="s">
        <v>1628</v>
      </c>
      <c r="B628" s="350" t="s">
        <v>1627</v>
      </c>
      <c r="C628" s="300" t="s">
        <v>13</v>
      </c>
      <c r="D628" s="301" t="s">
        <v>135</v>
      </c>
      <c r="E628" s="302">
        <f>VLOOKUP($A628,Sheet1!$A$10:$P$487,3,FALSE)</f>
        <v>0</v>
      </c>
      <c r="F628" s="303">
        <f>VLOOKUP($A628,Sheet1!$A$10:$P$487,4,FALSE)</f>
        <v>0</v>
      </c>
      <c r="G628" s="303">
        <f>VLOOKUP($A628,Sheet1!$A$10:$P$487,5,FALSE)</f>
        <v>0</v>
      </c>
      <c r="H628" s="303">
        <f>VLOOKUP($A628,Sheet1!$A$10:$P$487,8,FALSE)</f>
        <v>0</v>
      </c>
      <c r="I628" s="304">
        <f t="shared" si="126"/>
        <v>0</v>
      </c>
      <c r="J628" s="302">
        <f>VLOOKUP($A628,Sheet1!$A$10:$P$487,10,FALSE)</f>
        <v>0.01</v>
      </c>
      <c r="K628" s="303">
        <f>VLOOKUP($A628,Sheet1!$A$10:$P$487,11,FALSE)</f>
        <v>0</v>
      </c>
      <c r="L628" s="303">
        <f>VLOOKUP($A628,Sheet1!$A$10:$P$487,12,FALSE)</f>
        <v>0</v>
      </c>
      <c r="M628" s="303">
        <f>VLOOKUP($A628,Sheet1!$A$10:$P$487,15,FALSE)</f>
        <v>0.09</v>
      </c>
      <c r="N628" s="304">
        <f t="shared" si="127"/>
        <v>0.09</v>
      </c>
      <c r="O628" s="305" t="e">
        <f t="shared" si="128"/>
        <v>#DIV/0!</v>
      </c>
    </row>
    <row r="629" spans="1:16" s="306" customFormat="1" ht="15" customHeight="1">
      <c r="A629" s="340" t="s">
        <v>421</v>
      </c>
      <c r="B629" s="350" t="s">
        <v>324</v>
      </c>
      <c r="C629" s="300" t="s">
        <v>13</v>
      </c>
      <c r="D629" s="301" t="s">
        <v>135</v>
      </c>
      <c r="E629" s="302">
        <f>VLOOKUP($A629,Sheet1!$A$10:$P$487,3,FALSE)</f>
        <v>0</v>
      </c>
      <c r="F629" s="303">
        <f>VLOOKUP($A629,Sheet1!$A$10:$P$487,4,FALSE)</f>
        <v>0</v>
      </c>
      <c r="G629" s="303">
        <f>VLOOKUP($A629,Sheet1!$A$10:$P$487,5,FALSE)</f>
        <v>0.16</v>
      </c>
      <c r="H629" s="303">
        <f>VLOOKUP($A629,Sheet1!$A$10:$P$487,8,FALSE)</f>
        <v>2.96</v>
      </c>
      <c r="I629" s="304">
        <f t="shared" si="126"/>
        <v>3.12</v>
      </c>
      <c r="J629" s="302">
        <f>VLOOKUP($A629,Sheet1!$A$10:$P$487,10,FALSE)</f>
        <v>0</v>
      </c>
      <c r="K629" s="303">
        <f>VLOOKUP($A629,Sheet1!$A$10:$P$487,11,FALSE)</f>
        <v>0.4</v>
      </c>
      <c r="L629" s="303">
        <f>VLOOKUP($A629,Sheet1!$A$10:$P$487,12,FALSE)</f>
        <v>0</v>
      </c>
      <c r="M629" s="303">
        <f>VLOOKUP($A629,Sheet1!$A$10:$P$487,15,FALSE)</f>
        <v>1.32</v>
      </c>
      <c r="N629" s="304">
        <f t="shared" si="127"/>
        <v>1.32</v>
      </c>
      <c r="O629" s="305">
        <f t="shared" si="128"/>
        <v>-57.692307692307686</v>
      </c>
      <c r="P629" s="144"/>
    </row>
    <row r="630" spans="1:16" s="306" customFormat="1" ht="15" customHeight="1">
      <c r="A630" s="340" t="s">
        <v>631</v>
      </c>
      <c r="B630" s="350" t="s">
        <v>632</v>
      </c>
      <c r="C630" s="300" t="s">
        <v>13</v>
      </c>
      <c r="D630" s="301" t="s">
        <v>135</v>
      </c>
      <c r="E630" s="302">
        <f>VLOOKUP($A630,Sheet1!$A$10:$P$487,3,FALSE)</f>
        <v>0</v>
      </c>
      <c r="F630" s="303">
        <f>VLOOKUP($A630,Sheet1!$A$10:$P$487,4,FALSE)</f>
        <v>0</v>
      </c>
      <c r="G630" s="303">
        <f>VLOOKUP($A630,Sheet1!$A$10:$P$487,5,FALSE)</f>
        <v>0.8</v>
      </c>
      <c r="H630" s="303">
        <f>VLOOKUP($A630,Sheet1!$A$10:$P$487,8,FALSE)</f>
        <v>0.24</v>
      </c>
      <c r="I630" s="304">
        <f t="shared" si="126"/>
        <v>1.04</v>
      </c>
      <c r="J630" s="302">
        <f>VLOOKUP($A630,Sheet1!$A$10:$P$487,10,FALSE)</f>
        <v>0</v>
      </c>
      <c r="K630" s="303">
        <f>VLOOKUP($A630,Sheet1!$A$10:$P$487,11,FALSE)</f>
        <v>0</v>
      </c>
      <c r="L630" s="303">
        <f>VLOOKUP($A630,Sheet1!$A$10:$P$487,12,FALSE)</f>
        <v>1.56</v>
      </c>
      <c r="M630" s="303">
        <f>VLOOKUP($A630,Sheet1!$A$10:$P$487,15,FALSE)</f>
        <v>1.6</v>
      </c>
      <c r="N630" s="304">
        <f t="shared" si="127"/>
        <v>3.16</v>
      </c>
      <c r="O630" s="305">
        <f t="shared" si="128"/>
        <v>203.84615384615384</v>
      </c>
    </row>
    <row r="631" spans="1:16" s="306" customFormat="1" ht="15" customHeight="1">
      <c r="A631" s="340" t="s">
        <v>234</v>
      </c>
      <c r="B631" s="350" t="s">
        <v>233</v>
      </c>
      <c r="C631" s="300" t="s">
        <v>13</v>
      </c>
      <c r="D631" s="301" t="s">
        <v>135</v>
      </c>
      <c r="E631" s="302">
        <f>VLOOKUP($A631,Sheet1!$A$10:$P$487,3,FALSE)</f>
        <v>0</v>
      </c>
      <c r="F631" s="303">
        <f>VLOOKUP($A631,Sheet1!$A$10:$P$487,4,FALSE)</f>
        <v>0</v>
      </c>
      <c r="G631" s="303">
        <f>VLOOKUP($A631,Sheet1!$A$10:$P$487,5,FALSE)</f>
        <v>0.14000000000000001</v>
      </c>
      <c r="H631" s="303">
        <f>VLOOKUP($A631,Sheet1!$A$10:$P$487,8,FALSE)</f>
        <v>4.2</v>
      </c>
      <c r="I631" s="304">
        <f t="shared" si="126"/>
        <v>4.34</v>
      </c>
      <c r="J631" s="302">
        <f>VLOOKUP($A631,Sheet1!$A$10:$P$487,10,FALSE)</f>
        <v>0</v>
      </c>
      <c r="K631" s="303">
        <f>VLOOKUP($A631,Sheet1!$A$10:$P$487,11,FALSE)</f>
        <v>0.26</v>
      </c>
      <c r="L631" s="303">
        <f>VLOOKUP($A631,Sheet1!$A$10:$P$487,12,FALSE)</f>
        <v>1.53</v>
      </c>
      <c r="M631" s="303">
        <f>VLOOKUP($A631,Sheet1!$A$10:$P$487,15,FALSE)</f>
        <v>0.54</v>
      </c>
      <c r="N631" s="304">
        <f t="shared" si="127"/>
        <v>2.0700000000000003</v>
      </c>
      <c r="O631" s="305">
        <f t="shared" si="128"/>
        <v>-52.304147465437779</v>
      </c>
      <c r="P631" s="144"/>
    </row>
    <row r="632" spans="1:16" s="306" customFormat="1" ht="15" customHeight="1">
      <c r="A632" s="340" t="s">
        <v>401</v>
      </c>
      <c r="B632" s="350" t="s">
        <v>510</v>
      </c>
      <c r="C632" s="300" t="s">
        <v>13</v>
      </c>
      <c r="D632" s="301" t="s">
        <v>135</v>
      </c>
      <c r="E632" s="302">
        <f>VLOOKUP($A632,Sheet1!$A$10:$P$487,3,FALSE)</f>
        <v>0</v>
      </c>
      <c r="F632" s="303">
        <f>VLOOKUP($A632,Sheet1!$A$10:$P$487,4,FALSE)</f>
        <v>0.39</v>
      </c>
      <c r="G632" s="303">
        <f>VLOOKUP($A632,Sheet1!$A$10:$P$487,5,FALSE)</f>
        <v>5.96</v>
      </c>
      <c r="H632" s="303">
        <f>VLOOKUP($A632,Sheet1!$A$10:$P$487,8,FALSE)</f>
        <v>9.1199999999999992</v>
      </c>
      <c r="I632" s="304">
        <f t="shared" si="126"/>
        <v>15.079999999999998</v>
      </c>
      <c r="J632" s="302">
        <f>VLOOKUP($A632,Sheet1!$A$10:$P$487,10,FALSE)</f>
        <v>0.01</v>
      </c>
      <c r="K632" s="303">
        <f>VLOOKUP($A632,Sheet1!$A$10:$P$487,11,FALSE)</f>
        <v>0.53</v>
      </c>
      <c r="L632" s="303">
        <f>VLOOKUP($A632,Sheet1!$A$10:$P$487,12,FALSE)</f>
        <v>6.71</v>
      </c>
      <c r="M632" s="303">
        <f>VLOOKUP($A632,Sheet1!$A$10:$P$487,15,FALSE)</f>
        <v>10.74</v>
      </c>
      <c r="N632" s="304">
        <f t="shared" si="127"/>
        <v>17.45</v>
      </c>
      <c r="O632" s="305">
        <f t="shared" si="128"/>
        <v>15.716180371352785</v>
      </c>
    </row>
    <row r="633" spans="1:16" s="306" customFormat="1" ht="15" customHeight="1">
      <c r="A633" s="340" t="s">
        <v>232</v>
      </c>
      <c r="B633" s="350" t="s">
        <v>231</v>
      </c>
      <c r="C633" s="300" t="s">
        <v>13</v>
      </c>
      <c r="D633" s="301" t="s">
        <v>135</v>
      </c>
      <c r="E633" s="302">
        <f>VLOOKUP($A633,Sheet1!$A$10:$P$487,3,FALSE)</f>
        <v>0</v>
      </c>
      <c r="F633" s="303">
        <f>VLOOKUP($A633,Sheet1!$A$10:$P$487,4,FALSE)</f>
        <v>1.1299999999999999</v>
      </c>
      <c r="G633" s="303">
        <f>VLOOKUP($A633,Sheet1!$A$10:$P$487,5,FALSE)</f>
        <v>12.57</v>
      </c>
      <c r="H633" s="303">
        <f>VLOOKUP($A633,Sheet1!$A$10:$P$487,8,FALSE)</f>
        <v>23.29</v>
      </c>
      <c r="I633" s="304">
        <f t="shared" si="126"/>
        <v>35.86</v>
      </c>
      <c r="J633" s="302">
        <f>VLOOKUP($A633,Sheet1!$A$10:$P$487,10,FALSE)</f>
        <v>0.02</v>
      </c>
      <c r="K633" s="303">
        <f>VLOOKUP($A633,Sheet1!$A$10:$P$487,11,FALSE)</f>
        <v>1.17</v>
      </c>
      <c r="L633" s="303">
        <f>VLOOKUP($A633,Sheet1!$A$10:$P$487,12,FALSE)</f>
        <v>13.48</v>
      </c>
      <c r="M633" s="303">
        <f>VLOOKUP($A633,Sheet1!$A$10:$P$487,15,FALSE)</f>
        <v>23.08</v>
      </c>
      <c r="N633" s="304">
        <f t="shared" si="127"/>
        <v>36.56</v>
      </c>
      <c r="O633" s="305">
        <f t="shared" si="128"/>
        <v>1.9520356943669936</v>
      </c>
      <c r="P633" s="144"/>
    </row>
    <row r="634" spans="1:16" s="306" customFormat="1" ht="15" customHeight="1">
      <c r="A634" s="340" t="s">
        <v>1637</v>
      </c>
      <c r="B634" s="350" t="s">
        <v>1638</v>
      </c>
      <c r="C634" s="300" t="s">
        <v>13</v>
      </c>
      <c r="D634" s="301" t="s">
        <v>135</v>
      </c>
      <c r="E634" s="302">
        <f>VLOOKUP($A634,Sheet1!$A$10:$P$487,3,FALSE)</f>
        <v>0.01</v>
      </c>
      <c r="F634" s="303">
        <f>VLOOKUP($A634,Sheet1!$A$10:$P$487,4,FALSE)</f>
        <v>0</v>
      </c>
      <c r="G634" s="303">
        <f>VLOOKUP($A634,Sheet1!$A$10:$P$487,5,FALSE)</f>
        <v>0</v>
      </c>
      <c r="H634" s="303">
        <f>VLOOKUP($A634,Sheet1!$A$10:$P$487,8,FALSE)</f>
        <v>0.06</v>
      </c>
      <c r="I634" s="304">
        <f t="shared" si="126"/>
        <v>0.06</v>
      </c>
      <c r="J634" s="302">
        <f>VLOOKUP($A634,Sheet1!$A$10:$P$487,10,FALSE)</f>
        <v>0.01</v>
      </c>
      <c r="K634" s="303">
        <f>VLOOKUP($A634,Sheet1!$A$10:$P$487,11,FALSE)</f>
        <v>0</v>
      </c>
      <c r="L634" s="303">
        <f>VLOOKUP($A634,Sheet1!$A$10:$P$487,12,FALSE)</f>
        <v>0</v>
      </c>
      <c r="M634" s="303">
        <f>VLOOKUP($A634,Sheet1!$A$10:$P$487,15,FALSE)</f>
        <v>0.14000000000000001</v>
      </c>
      <c r="N634" s="304">
        <f t="shared" si="127"/>
        <v>0.14000000000000001</v>
      </c>
      <c r="O634" s="305">
        <f t="shared" si="128"/>
        <v>133.33333333333334</v>
      </c>
    </row>
    <row r="635" spans="1:16" s="306" customFormat="1" ht="15" customHeight="1">
      <c r="A635" s="340" t="s">
        <v>375</v>
      </c>
      <c r="B635" s="347" t="s">
        <v>511</v>
      </c>
      <c r="C635" s="300" t="s">
        <v>13</v>
      </c>
      <c r="D635" s="301" t="s">
        <v>135</v>
      </c>
      <c r="E635" s="302">
        <f>VLOOKUP($A635,Sheet1!$A$10:$P$487,3,FALSE)</f>
        <v>0.02</v>
      </c>
      <c r="F635" s="303">
        <f>VLOOKUP($A635,Sheet1!$A$10:$P$487,4,FALSE)</f>
        <v>2.04</v>
      </c>
      <c r="G635" s="303">
        <f>VLOOKUP($A635,Sheet1!$A$10:$P$487,5,FALSE)</f>
        <v>7.68</v>
      </c>
      <c r="H635" s="303">
        <f>VLOOKUP($A635,Sheet1!$A$10:$P$487,8,FALSE)</f>
        <v>18.489999999999998</v>
      </c>
      <c r="I635" s="304">
        <f t="shared" si="126"/>
        <v>26.169999999999998</v>
      </c>
      <c r="J635" s="302">
        <f>VLOOKUP($A635,Sheet1!$A$10:$P$487,10,FALSE)</f>
        <v>0.01</v>
      </c>
      <c r="K635" s="303">
        <f>VLOOKUP($A635,Sheet1!$A$10:$P$487,11,FALSE)</f>
        <v>1.25</v>
      </c>
      <c r="L635" s="303">
        <f>VLOOKUP($A635,Sheet1!$A$10:$P$487,12,FALSE)</f>
        <v>12.63</v>
      </c>
      <c r="M635" s="303">
        <f>VLOOKUP($A635,Sheet1!$A$10:$P$487,15,FALSE)</f>
        <v>23.19</v>
      </c>
      <c r="N635" s="304">
        <f t="shared" si="127"/>
        <v>35.82</v>
      </c>
      <c r="O635" s="305">
        <f t="shared" si="128"/>
        <v>36.87428353076043</v>
      </c>
      <c r="P635" s="144"/>
    </row>
    <row r="636" spans="1:16" s="306" customFormat="1" ht="15" customHeight="1">
      <c r="A636" s="426" t="s">
        <v>423</v>
      </c>
      <c r="B636" s="350" t="s">
        <v>512</v>
      </c>
      <c r="C636" s="300" t="s">
        <v>13</v>
      </c>
      <c r="D636" s="301" t="s">
        <v>135</v>
      </c>
      <c r="E636" s="302">
        <f>VLOOKUP($A636,Sheet1!$A$10:$P$487,3,FALSE)</f>
        <v>0.1</v>
      </c>
      <c r="F636" s="303">
        <f>VLOOKUP($A636,Sheet1!$A$10:$P$487,4,FALSE)</f>
        <v>2.54</v>
      </c>
      <c r="G636" s="303">
        <f>VLOOKUP($A636,Sheet1!$A$10:$P$487,5,FALSE)</f>
        <v>5.56</v>
      </c>
      <c r="H636" s="303">
        <f>VLOOKUP($A636,Sheet1!$A$10:$P$487,8,FALSE)</f>
        <v>24.01</v>
      </c>
      <c r="I636" s="304">
        <f t="shared" si="126"/>
        <v>29.57</v>
      </c>
      <c r="J636" s="302">
        <f>VLOOKUP($A636,Sheet1!$A$10:$P$487,10,FALSE)</f>
        <v>7.0000000000000007E-2</v>
      </c>
      <c r="K636" s="303">
        <f>VLOOKUP($A636,Sheet1!$A$10:$P$487,11,FALSE)</f>
        <v>3.15</v>
      </c>
      <c r="L636" s="303">
        <f>VLOOKUP($A636,Sheet1!$A$10:$P$487,12,FALSE)</f>
        <v>8.06</v>
      </c>
      <c r="M636" s="303">
        <f>VLOOKUP($A636,Sheet1!$A$10:$P$487,15,FALSE)</f>
        <v>25.19</v>
      </c>
      <c r="N636" s="304">
        <f t="shared" si="127"/>
        <v>33.25</v>
      </c>
      <c r="O636" s="305">
        <f t="shared" si="128"/>
        <v>12.445045654379427</v>
      </c>
    </row>
    <row r="637" spans="1:16" s="306" customFormat="1" ht="15" customHeight="1">
      <c r="A637" s="349" t="s">
        <v>370</v>
      </c>
      <c r="B637" s="347" t="s">
        <v>513</v>
      </c>
      <c r="C637" s="300" t="s">
        <v>13</v>
      </c>
      <c r="D637" s="301" t="s">
        <v>135</v>
      </c>
      <c r="E637" s="302">
        <f>VLOOKUP($A637,Sheet1!$A$10:$P$487,3,FALSE)</f>
        <v>0</v>
      </c>
      <c r="F637" s="303">
        <f>VLOOKUP($A637,Sheet1!$A$10:$P$487,4,FALSE)</f>
        <v>0</v>
      </c>
      <c r="G637" s="303">
        <f>VLOOKUP($A637,Sheet1!$A$10:$P$487,5,FALSE)</f>
        <v>2.4300000000000002</v>
      </c>
      <c r="H637" s="303">
        <f>VLOOKUP($A637,Sheet1!$A$10:$P$487,8,FALSE)</f>
        <v>3.62</v>
      </c>
      <c r="I637" s="304">
        <f t="shared" si="126"/>
        <v>6.0500000000000007</v>
      </c>
      <c r="J637" s="302">
        <f>VLOOKUP($A637,Sheet1!$A$10:$P$487,10,FALSE)</f>
        <v>0</v>
      </c>
      <c r="K637" s="303">
        <f>VLOOKUP($A637,Sheet1!$A$10:$P$487,11,FALSE)</f>
        <v>0</v>
      </c>
      <c r="L637" s="303">
        <f>VLOOKUP($A637,Sheet1!$A$10:$P$487,12,FALSE)</f>
        <v>1.74</v>
      </c>
      <c r="M637" s="303">
        <f>VLOOKUP($A637,Sheet1!$A$10:$P$487,15,FALSE)</f>
        <v>2.92</v>
      </c>
      <c r="N637" s="304">
        <f t="shared" si="127"/>
        <v>4.66</v>
      </c>
      <c r="O637" s="305">
        <f t="shared" si="128"/>
        <v>-22.975206611570254</v>
      </c>
      <c r="P637" s="144"/>
    </row>
    <row r="638" spans="1:16" s="306" customFormat="1" ht="15" customHeight="1">
      <c r="A638" s="340" t="s">
        <v>44</v>
      </c>
      <c r="B638" s="347" t="s">
        <v>228</v>
      </c>
      <c r="C638" s="300" t="s">
        <v>13</v>
      </c>
      <c r="D638" s="301" t="s">
        <v>135</v>
      </c>
      <c r="E638" s="302">
        <f>VLOOKUP($A638,Sheet1!$A$10:$P$487,3,FALSE)</f>
        <v>0.06</v>
      </c>
      <c r="F638" s="303">
        <f>VLOOKUP($A638,Sheet1!$A$10:$P$487,4,FALSE)</f>
        <v>0.79</v>
      </c>
      <c r="G638" s="303">
        <f>VLOOKUP($A638,Sheet1!$A$10:$P$487,5,FALSE)</f>
        <v>29.89</v>
      </c>
      <c r="H638" s="303">
        <f>VLOOKUP($A638,Sheet1!$A$10:$P$487,8,FALSE)</f>
        <v>55.37</v>
      </c>
      <c r="I638" s="304">
        <f t="shared" si="126"/>
        <v>85.259999999999991</v>
      </c>
      <c r="J638" s="302">
        <f>VLOOKUP($A638,Sheet1!$A$10:$P$487,10,FALSE)</f>
        <v>0.05</v>
      </c>
      <c r="K638" s="303">
        <f>VLOOKUP($A638,Sheet1!$A$10:$P$487,11,FALSE)</f>
        <v>1.28</v>
      </c>
      <c r="L638" s="303">
        <f>VLOOKUP($A638,Sheet1!$A$10:$P$487,12,FALSE)</f>
        <v>21.75</v>
      </c>
      <c r="M638" s="303">
        <f>VLOOKUP($A638,Sheet1!$A$10:$P$487,15,FALSE)</f>
        <v>63.15</v>
      </c>
      <c r="N638" s="304">
        <f t="shared" si="127"/>
        <v>84.9</v>
      </c>
      <c r="O638" s="305">
        <f t="shared" si="128"/>
        <v>-0.42223786066148961</v>
      </c>
    </row>
    <row r="639" spans="1:16" s="306" customFormat="1" ht="15" customHeight="1">
      <c r="A639" s="340" t="s">
        <v>404</v>
      </c>
      <c r="B639" s="347" t="s">
        <v>407</v>
      </c>
      <c r="C639" s="300" t="s">
        <v>13</v>
      </c>
      <c r="D639" s="301" t="s">
        <v>135</v>
      </c>
      <c r="E639" s="302">
        <f>VLOOKUP($A639,Sheet1!$A$10:$P$487,3,FALSE)</f>
        <v>0.02</v>
      </c>
      <c r="F639" s="303">
        <f>VLOOKUP($A639,Sheet1!$A$10:$P$487,4,FALSE)</f>
        <v>0</v>
      </c>
      <c r="G639" s="303">
        <f>VLOOKUP($A639,Sheet1!$A$10:$P$487,5,FALSE)</f>
        <v>5.71</v>
      </c>
      <c r="H639" s="303">
        <f>VLOOKUP($A639,Sheet1!$A$10:$P$487,8,FALSE)</f>
        <v>12.09</v>
      </c>
      <c r="I639" s="304">
        <f t="shared" si="126"/>
        <v>17.8</v>
      </c>
      <c r="J639" s="302">
        <f>VLOOKUP($A639,Sheet1!$A$10:$P$487,10,FALSE)</f>
        <v>0.02</v>
      </c>
      <c r="K639" s="303">
        <f>VLOOKUP($A639,Sheet1!$A$10:$P$487,11,FALSE)</f>
        <v>0</v>
      </c>
      <c r="L639" s="303">
        <f>VLOOKUP($A639,Sheet1!$A$10:$P$487,12,FALSE)</f>
        <v>4.8600000000000003</v>
      </c>
      <c r="M639" s="303">
        <f>VLOOKUP($A639,Sheet1!$A$10:$P$487,15,FALSE)</f>
        <v>17.68</v>
      </c>
      <c r="N639" s="304">
        <f t="shared" si="127"/>
        <v>22.54</v>
      </c>
      <c r="O639" s="305">
        <f t="shared" si="128"/>
        <v>26.629213483146064</v>
      </c>
      <c r="P639" s="144"/>
    </row>
    <row r="640" spans="1:16" s="306" customFormat="1" ht="15" customHeight="1">
      <c r="A640" s="340" t="s">
        <v>841</v>
      </c>
      <c r="B640" s="347" t="s">
        <v>842</v>
      </c>
      <c r="C640" s="300" t="s">
        <v>13</v>
      </c>
      <c r="D640" s="301" t="s">
        <v>135</v>
      </c>
      <c r="E640" s="302">
        <f>VLOOKUP($A640,Sheet1!$A$10:$P$487,3,FALSE)</f>
        <v>0</v>
      </c>
      <c r="F640" s="303">
        <f>VLOOKUP($A640,Sheet1!$A$10:$P$487,4,FALSE)</f>
        <v>0</v>
      </c>
      <c r="G640" s="303">
        <f>VLOOKUP($A640,Sheet1!$A$10:$P$487,5,FALSE)</f>
        <v>0</v>
      </c>
      <c r="H640" s="303">
        <f>VLOOKUP($A640,Sheet1!$A$10:$P$487,8,FALSE)</f>
        <v>0.04</v>
      </c>
      <c r="I640" s="304">
        <f t="shared" si="126"/>
        <v>0.04</v>
      </c>
      <c r="J640" s="302">
        <f>VLOOKUP($A640,Sheet1!$A$10:$P$487,10,FALSE)</f>
        <v>0</v>
      </c>
      <c r="K640" s="303">
        <f>VLOOKUP($A640,Sheet1!$A$10:$P$487,11,FALSE)</f>
        <v>0</v>
      </c>
      <c r="L640" s="303">
        <f>VLOOKUP($A640,Sheet1!$A$10:$P$487,12,FALSE)</f>
        <v>0.1</v>
      </c>
      <c r="M640" s="303">
        <f>VLOOKUP($A640,Sheet1!$A$10:$P$487,15,FALSE)</f>
        <v>0</v>
      </c>
      <c r="N640" s="304">
        <f t="shared" si="127"/>
        <v>0.1</v>
      </c>
      <c r="O640" s="305">
        <f t="shared" si="128"/>
        <v>150</v>
      </c>
    </row>
    <row r="641" spans="1:16" s="306" customFormat="1" ht="15" customHeight="1">
      <c r="A641" s="340" t="s">
        <v>1645</v>
      </c>
      <c r="B641" s="347" t="s">
        <v>1646</v>
      </c>
      <c r="C641" s="300" t="s">
        <v>13</v>
      </c>
      <c r="D641" s="301" t="s">
        <v>135</v>
      </c>
      <c r="E641" s="302">
        <f>VLOOKUP($A641,Sheet1!$A$10:$P$487,3,FALSE)</f>
        <v>0</v>
      </c>
      <c r="F641" s="303">
        <f>VLOOKUP($A641,Sheet1!$A$10:$P$487,4,FALSE)</f>
        <v>0</v>
      </c>
      <c r="G641" s="303">
        <f>VLOOKUP($A641,Sheet1!$A$10:$P$487,5,FALSE)</f>
        <v>0.76</v>
      </c>
      <c r="H641" s="303">
        <f>VLOOKUP($A641,Sheet1!$A$10:$P$487,8,FALSE)</f>
        <v>0.27</v>
      </c>
      <c r="I641" s="304">
        <f t="shared" si="126"/>
        <v>1.03</v>
      </c>
      <c r="J641" s="302">
        <f>VLOOKUP($A641,Sheet1!$A$10:$P$487,10,FALSE)</f>
        <v>0</v>
      </c>
      <c r="K641" s="303">
        <f>VLOOKUP($A641,Sheet1!$A$10:$P$487,11,FALSE)</f>
        <v>0</v>
      </c>
      <c r="L641" s="303">
        <f>VLOOKUP($A641,Sheet1!$A$10:$P$487,12,FALSE)</f>
        <v>0.33</v>
      </c>
      <c r="M641" s="303">
        <f>VLOOKUP($A641,Sheet1!$A$10:$P$487,15,FALSE)</f>
        <v>0.54</v>
      </c>
      <c r="N641" s="304">
        <f t="shared" si="127"/>
        <v>0.87000000000000011</v>
      </c>
      <c r="O641" s="305">
        <f t="shared" si="128"/>
        <v>-15.533980582524265</v>
      </c>
      <c r="P641" s="144"/>
    </row>
    <row r="642" spans="1:16" s="306" customFormat="1" ht="15" customHeight="1">
      <c r="A642" s="340" t="s">
        <v>843</v>
      </c>
      <c r="B642" s="347" t="s">
        <v>844</v>
      </c>
      <c r="C642" s="300" t="s">
        <v>13</v>
      </c>
      <c r="D642" s="301" t="s">
        <v>201</v>
      </c>
      <c r="E642" s="302">
        <f>VLOOKUP($A642,Sheet1!$A$10:$P$487,3,FALSE)</f>
        <v>0</v>
      </c>
      <c r="F642" s="303">
        <f>VLOOKUP($A642,Sheet1!$A$10:$P$487,4,FALSE)</f>
        <v>0.63</v>
      </c>
      <c r="G642" s="303">
        <f>VLOOKUP($A642,Sheet1!$A$10:$P$487,5,FALSE)</f>
        <v>0</v>
      </c>
      <c r="H642" s="303">
        <f>VLOOKUP($A642,Sheet1!$A$10:$P$487,8,FALSE)</f>
        <v>2.0299999999999998</v>
      </c>
      <c r="I642" s="304">
        <f t="shared" ref="I642" si="129">G642+H642</f>
        <v>2.0299999999999998</v>
      </c>
      <c r="J642" s="302">
        <f>VLOOKUP($A642,Sheet1!$A$10:$P$487,10,FALSE)</f>
        <v>0</v>
      </c>
      <c r="K642" s="303">
        <f>VLOOKUP($A642,Sheet1!$A$10:$P$487,11,FALSE)</f>
        <v>0</v>
      </c>
      <c r="L642" s="303">
        <f>VLOOKUP($A642,Sheet1!$A$10:$P$487,12,FALSE)</f>
        <v>0</v>
      </c>
      <c r="M642" s="303">
        <f>VLOOKUP($A642,Sheet1!$A$10:$P$487,15,FALSE)</f>
        <v>3.24</v>
      </c>
      <c r="N642" s="304">
        <f t="shared" ref="N642" si="130">L642+M642</f>
        <v>3.24</v>
      </c>
      <c r="O642" s="305">
        <f t="shared" ref="O642" si="131">((N642/I642)-1)*100</f>
        <v>59.605911330049288</v>
      </c>
    </row>
    <row r="643" spans="1:16" s="98" customFormat="1" ht="15" customHeight="1">
      <c r="A643" s="156"/>
      <c r="B643" s="239"/>
      <c r="C643" s="161"/>
      <c r="D643" s="104"/>
      <c r="E643" s="156"/>
      <c r="F643" s="238"/>
      <c r="G643" s="238"/>
      <c r="H643" s="238"/>
      <c r="I643" s="239"/>
      <c r="J643" s="156"/>
      <c r="K643" s="238"/>
      <c r="L643" s="238"/>
      <c r="M643" s="238"/>
      <c r="N643" s="239"/>
      <c r="O643" s="152"/>
    </row>
    <row r="644" spans="1:16" s="128" customFormat="1" ht="15" customHeight="1">
      <c r="A644" s="539" t="s">
        <v>296</v>
      </c>
      <c r="B644" s="540"/>
      <c r="C644" s="95"/>
      <c r="D644" s="146"/>
      <c r="E644" s="158">
        <f>SUM(E616:E643)</f>
        <v>0.28000000000000003</v>
      </c>
      <c r="F644" s="265">
        <f t="shared" ref="F644:N644" si="132">SUM(F616:F643)</f>
        <v>14.85</v>
      </c>
      <c r="G644" s="265">
        <f t="shared" si="132"/>
        <v>89.42</v>
      </c>
      <c r="H644" s="265">
        <f t="shared" si="132"/>
        <v>220.82000000000002</v>
      </c>
      <c r="I644" s="266">
        <f t="shared" si="132"/>
        <v>310.24</v>
      </c>
      <c r="J644" s="158">
        <f t="shared" si="132"/>
        <v>0.29000000000000004</v>
      </c>
      <c r="K644" s="265">
        <f t="shared" si="132"/>
        <v>16.149999999999999</v>
      </c>
      <c r="L644" s="265">
        <f t="shared" si="132"/>
        <v>92.05</v>
      </c>
      <c r="M644" s="265">
        <f t="shared" si="132"/>
        <v>234.47</v>
      </c>
      <c r="N644" s="266">
        <f t="shared" si="132"/>
        <v>326.52000000000004</v>
      </c>
      <c r="O644" s="261">
        <f t="shared" ref="O644" si="133">((N644/I644)-1)*100</f>
        <v>5.247550283651381</v>
      </c>
    </row>
    <row r="645" spans="1:16" s="98" customFormat="1" ht="15" customHeight="1">
      <c r="A645" s="479"/>
      <c r="B645" s="428"/>
      <c r="C645" s="429"/>
      <c r="D645" s="104"/>
      <c r="E645" s="431"/>
      <c r="F645" s="431"/>
      <c r="G645" s="431"/>
      <c r="H645" s="431"/>
      <c r="I645" s="431"/>
      <c r="J645" s="431"/>
      <c r="K645" s="431"/>
      <c r="L645" s="431"/>
      <c r="M645" s="431"/>
      <c r="N645" s="431"/>
      <c r="O645" s="478"/>
      <c r="P645" s="157"/>
    </row>
    <row r="646" spans="1:16" s="144" customFormat="1" ht="15" customHeight="1">
      <c r="A646" s="471"/>
      <c r="B646" s="472"/>
      <c r="C646" s="473"/>
      <c r="D646" s="474"/>
      <c r="E646" s="680" t="s">
        <v>635</v>
      </c>
      <c r="F646" s="681"/>
      <c r="G646" s="681"/>
      <c r="H646" s="681"/>
      <c r="I646" s="682"/>
      <c r="J646" s="680" t="s">
        <v>868</v>
      </c>
      <c r="K646" s="681"/>
      <c r="L646" s="681"/>
      <c r="M646" s="681"/>
      <c r="N646" s="682"/>
      <c r="O646" s="475"/>
    </row>
    <row r="647" spans="1:16" s="144" customFormat="1" ht="27">
      <c r="A647" s="471" t="s">
        <v>254</v>
      </c>
      <c r="B647" s="472" t="s">
        <v>59</v>
      </c>
      <c r="C647" s="473" t="s">
        <v>255</v>
      </c>
      <c r="D647" s="474" t="s">
        <v>256</v>
      </c>
      <c r="E647" s="8" t="s">
        <v>60</v>
      </c>
      <c r="F647" s="222" t="s">
        <v>431</v>
      </c>
      <c r="G647" s="218" t="s">
        <v>333</v>
      </c>
      <c r="H647" s="9" t="s">
        <v>331</v>
      </c>
      <c r="I647" s="450" t="s">
        <v>332</v>
      </c>
      <c r="J647" s="8" t="s">
        <v>60</v>
      </c>
      <c r="K647" s="222" t="s">
        <v>431</v>
      </c>
      <c r="L647" s="218" t="s">
        <v>333</v>
      </c>
      <c r="M647" s="9" t="s">
        <v>331</v>
      </c>
      <c r="N647" s="450" t="s">
        <v>332</v>
      </c>
      <c r="O647" s="145" t="s">
        <v>1684</v>
      </c>
    </row>
    <row r="648" spans="1:16" s="144" customFormat="1" ht="15" customHeight="1">
      <c r="A648" s="357" t="s">
        <v>266</v>
      </c>
      <c r="B648" s="165" t="s">
        <v>267</v>
      </c>
      <c r="C648" s="95" t="s">
        <v>62</v>
      </c>
      <c r="D648" s="146"/>
      <c r="E648" s="149" t="s">
        <v>62</v>
      </c>
      <c r="F648" s="150"/>
      <c r="G648" s="150"/>
      <c r="H648" s="150" t="s">
        <v>62</v>
      </c>
      <c r="I648" s="151"/>
      <c r="J648" s="149" t="s">
        <v>62</v>
      </c>
      <c r="K648" s="150" t="s">
        <v>62</v>
      </c>
      <c r="L648" s="150"/>
      <c r="M648" s="150"/>
      <c r="N648" s="151" t="s">
        <v>62</v>
      </c>
      <c r="O648" s="147"/>
    </row>
    <row r="649" spans="1:16" s="306" customFormat="1" ht="15" customHeight="1">
      <c r="A649" s="340" t="s">
        <v>365</v>
      </c>
      <c r="B649" s="347" t="s">
        <v>490</v>
      </c>
      <c r="C649" s="300" t="s">
        <v>13</v>
      </c>
      <c r="D649" s="301" t="s">
        <v>140</v>
      </c>
      <c r="E649" s="302">
        <f>VLOOKUP($A649,Sheet1!$A$10:$P$487,3,FALSE)</f>
        <v>0</v>
      </c>
      <c r="F649" s="303">
        <f>VLOOKUP($A649,Sheet1!$A$10:$P$487,4,FALSE)</f>
        <v>0</v>
      </c>
      <c r="G649" s="303">
        <f>VLOOKUP($A649,Sheet1!$A$10:$P$487,5,FALSE)</f>
        <v>4.8499999999999996</v>
      </c>
      <c r="H649" s="303">
        <f>VLOOKUP($A649,Sheet1!$A$10:$P$487,8,FALSE)</f>
        <v>13.19</v>
      </c>
      <c r="I649" s="304">
        <f>G649+H649</f>
        <v>18.04</v>
      </c>
      <c r="J649" s="302">
        <f>VLOOKUP($A649,Sheet1!$A$10:$P$487,10,FALSE)</f>
        <v>0</v>
      </c>
      <c r="K649" s="303">
        <f>VLOOKUP($A649,Sheet1!$A$10:$P$487,11,FALSE)</f>
        <v>0</v>
      </c>
      <c r="L649" s="303">
        <f>VLOOKUP($A649,Sheet1!$A$10:$P$487,12,FALSE)</f>
        <v>5.5</v>
      </c>
      <c r="M649" s="303">
        <f>VLOOKUP($A649,Sheet1!$A$10:$P$487,15,FALSE)</f>
        <v>10.14</v>
      </c>
      <c r="N649" s="304">
        <f>L649+M649</f>
        <v>15.64</v>
      </c>
      <c r="O649" s="305">
        <f>((N649/I649)-1)*100</f>
        <v>-13.303769401330367</v>
      </c>
    </row>
    <row r="650" spans="1:16" s="306" customFormat="1" ht="15" customHeight="1">
      <c r="A650" s="340" t="s">
        <v>849</v>
      </c>
      <c r="B650" s="347" t="s">
        <v>850</v>
      </c>
      <c r="C650" s="300" t="s">
        <v>13</v>
      </c>
      <c r="D650" s="301" t="s">
        <v>140</v>
      </c>
      <c r="E650" s="302">
        <f>VLOOKUP($A650,Sheet1!$A$10:$P$487,3,FALSE)</f>
        <v>0</v>
      </c>
      <c r="F650" s="303">
        <f>VLOOKUP($A650,Sheet1!$A$10:$P$487,4,FALSE)</f>
        <v>0</v>
      </c>
      <c r="G650" s="303">
        <f>VLOOKUP($A650,Sheet1!$A$10:$P$487,5,FALSE)</f>
        <v>0.11</v>
      </c>
      <c r="H650" s="303">
        <f>VLOOKUP($A650,Sheet1!$A$10:$P$487,8,FALSE)</f>
        <v>0.53</v>
      </c>
      <c r="I650" s="304">
        <f>G650+H650</f>
        <v>0.64</v>
      </c>
      <c r="J650" s="302">
        <f>VLOOKUP($A650,Sheet1!$A$10:$P$487,10,FALSE)</f>
        <v>0</v>
      </c>
      <c r="K650" s="303">
        <f>VLOOKUP($A650,Sheet1!$A$10:$P$487,11,FALSE)</f>
        <v>0</v>
      </c>
      <c r="L650" s="303">
        <f>VLOOKUP($A650,Sheet1!$A$10:$P$487,12,FALSE)</f>
        <v>0.21</v>
      </c>
      <c r="M650" s="303">
        <f>VLOOKUP($A650,Sheet1!$A$10:$P$487,15,FALSE)</f>
        <v>0.61</v>
      </c>
      <c r="N650" s="304">
        <f>L650+M650</f>
        <v>0.82</v>
      </c>
      <c r="O650" s="305">
        <f>((N650/I650)-1)*100</f>
        <v>28.125</v>
      </c>
    </row>
    <row r="651" spans="1:16" s="306" customFormat="1" ht="15" customHeight="1">
      <c r="A651" s="340" t="s">
        <v>242</v>
      </c>
      <c r="B651" s="347" t="s">
        <v>323</v>
      </c>
      <c r="C651" s="300" t="s">
        <v>13</v>
      </c>
      <c r="D651" s="301" t="s">
        <v>137</v>
      </c>
      <c r="E651" s="302">
        <f>VLOOKUP($A651,Sheet1!$A$10:$P$487,3,FALSE)</f>
        <v>0</v>
      </c>
      <c r="F651" s="303">
        <f>VLOOKUP($A651,Sheet1!$A$10:$P$487,4,FALSE)</f>
        <v>0.18</v>
      </c>
      <c r="G651" s="303">
        <f>VLOOKUP($A651,Sheet1!$A$10:$P$487,5,FALSE)</f>
        <v>0.4</v>
      </c>
      <c r="H651" s="303">
        <f>VLOOKUP($A651,Sheet1!$A$10:$P$487,8,FALSE)</f>
        <v>6.07</v>
      </c>
      <c r="I651" s="304">
        <f>G651+H651</f>
        <v>6.4700000000000006</v>
      </c>
      <c r="J651" s="302">
        <f>VLOOKUP($A651,Sheet1!$A$10:$P$487,10,FALSE)</f>
        <v>0</v>
      </c>
      <c r="K651" s="303">
        <f>VLOOKUP($A651,Sheet1!$A$10:$P$487,11,FALSE)</f>
        <v>0.17</v>
      </c>
      <c r="L651" s="303">
        <f>VLOOKUP($A651,Sheet1!$A$10:$P$487,12,FALSE)</f>
        <v>0.95</v>
      </c>
      <c r="M651" s="303">
        <f>VLOOKUP($A651,Sheet1!$A$10:$P$487,15,FALSE)</f>
        <v>3.97</v>
      </c>
      <c r="N651" s="304">
        <f>L651+M651</f>
        <v>4.92</v>
      </c>
      <c r="O651" s="305">
        <f>((N651/I651)-1)*100</f>
        <v>-23.956723338485332</v>
      </c>
    </row>
    <row r="652" spans="1:16" s="306" customFormat="1" ht="15" customHeight="1">
      <c r="A652" s="340" t="s">
        <v>1636</v>
      </c>
      <c r="B652" s="347" t="s">
        <v>1635</v>
      </c>
      <c r="C652" s="300" t="s">
        <v>13</v>
      </c>
      <c r="D652" s="301" t="s">
        <v>137</v>
      </c>
      <c r="E652" s="302">
        <f>VLOOKUP($A652,Sheet1!$A$10:$P$487,3,FALSE)</f>
        <v>0</v>
      </c>
      <c r="F652" s="303">
        <f>VLOOKUP($A652,Sheet1!$A$10:$P$487,4,FALSE)</f>
        <v>0</v>
      </c>
      <c r="G652" s="303">
        <f>VLOOKUP($A652,Sheet1!$A$10:$P$487,5,FALSE)</f>
        <v>0.06</v>
      </c>
      <c r="H652" s="303">
        <f>VLOOKUP($A652,Sheet1!$A$10:$P$487,8,FALSE)</f>
        <v>0.23</v>
      </c>
      <c r="I652" s="304">
        <f>G652+H652</f>
        <v>0.29000000000000004</v>
      </c>
      <c r="J652" s="302">
        <f>VLOOKUP($A652,Sheet1!$A$10:$P$487,10,FALSE)</f>
        <v>0</v>
      </c>
      <c r="K652" s="303">
        <f>VLOOKUP($A652,Sheet1!$A$10:$P$487,11,FALSE)</f>
        <v>0.32</v>
      </c>
      <c r="L652" s="303">
        <f>VLOOKUP($A652,Sheet1!$A$10:$P$487,12,FALSE)</f>
        <v>0.14000000000000001</v>
      </c>
      <c r="M652" s="303">
        <f>VLOOKUP($A652,Sheet1!$A$10:$P$487,15,FALSE)</f>
        <v>0.24</v>
      </c>
      <c r="N652" s="304">
        <f>L652+M652</f>
        <v>0.38</v>
      </c>
      <c r="O652" s="305">
        <f>((N652/I652)-1)*100</f>
        <v>31.034482758620683</v>
      </c>
    </row>
    <row r="653" spans="1:16" s="306" customFormat="1" ht="15" customHeight="1">
      <c r="A653" s="340" t="s">
        <v>349</v>
      </c>
      <c r="B653" s="347" t="s">
        <v>514</v>
      </c>
      <c r="C653" s="300" t="s">
        <v>13</v>
      </c>
      <c r="D653" s="301" t="s">
        <v>137</v>
      </c>
      <c r="E653" s="302">
        <f>VLOOKUP($A653,Sheet1!$A$10:$P$487,3,FALSE)</f>
        <v>0</v>
      </c>
      <c r="F653" s="303">
        <f>VLOOKUP($A653,Sheet1!$A$10:$P$487,4,FALSE)</f>
        <v>0</v>
      </c>
      <c r="G653" s="303">
        <f>VLOOKUP($A653,Sheet1!$A$10:$P$487,5,FALSE)</f>
        <v>1.47</v>
      </c>
      <c r="H653" s="303">
        <f>VLOOKUP($A653,Sheet1!$A$10:$P$487,8,FALSE)</f>
        <v>4.29</v>
      </c>
      <c r="I653" s="304">
        <f>G653+H653</f>
        <v>5.76</v>
      </c>
      <c r="J653" s="302">
        <f>VLOOKUP($A653,Sheet1!$A$10:$P$487,10,FALSE)</f>
        <v>0</v>
      </c>
      <c r="K653" s="303">
        <f>VLOOKUP($A653,Sheet1!$A$10:$P$487,11,FALSE)</f>
        <v>0</v>
      </c>
      <c r="L653" s="303">
        <f>VLOOKUP($A653,Sheet1!$A$10:$P$487,12,FALSE)</f>
        <v>1.35</v>
      </c>
      <c r="M653" s="303">
        <f>VLOOKUP($A653,Sheet1!$A$10:$P$487,15,FALSE)</f>
        <v>4.92</v>
      </c>
      <c r="N653" s="304">
        <f>L653+M653</f>
        <v>6.27</v>
      </c>
      <c r="O653" s="305">
        <f>((N653/I653)-1)*100</f>
        <v>8.854166666666675</v>
      </c>
    </row>
    <row r="654" spans="1:16" s="98" customFormat="1" ht="15" customHeight="1">
      <c r="A654" s="153"/>
      <c r="B654" s="351"/>
      <c r="C654" s="155"/>
      <c r="D654" s="104"/>
      <c r="E654" s="156"/>
      <c r="F654" s="238"/>
      <c r="G654" s="238"/>
      <c r="H654" s="238"/>
      <c r="I654" s="239"/>
      <c r="J654" s="156"/>
      <c r="K654" s="238"/>
      <c r="L654" s="238"/>
      <c r="M654" s="238"/>
      <c r="N654" s="239"/>
      <c r="O654" s="152"/>
      <c r="P654" s="157"/>
    </row>
    <row r="655" spans="1:16" s="128" customFormat="1" ht="15" customHeight="1">
      <c r="A655" s="549" t="s">
        <v>845</v>
      </c>
      <c r="B655" s="550"/>
      <c r="C655" s="95"/>
      <c r="D655" s="146"/>
      <c r="E655" s="158">
        <f>SUM(E648:E654)</f>
        <v>0</v>
      </c>
      <c r="F655" s="265">
        <f t="shared" ref="F655:N655" si="134">SUM(F648:F654)</f>
        <v>0.18</v>
      </c>
      <c r="G655" s="265">
        <f t="shared" si="134"/>
        <v>6.89</v>
      </c>
      <c r="H655" s="265">
        <f t="shared" si="134"/>
        <v>24.31</v>
      </c>
      <c r="I655" s="266">
        <f t="shared" si="134"/>
        <v>31.199999999999996</v>
      </c>
      <c r="J655" s="158">
        <f t="shared" si="134"/>
        <v>0</v>
      </c>
      <c r="K655" s="265">
        <f t="shared" si="134"/>
        <v>0.49</v>
      </c>
      <c r="L655" s="265">
        <f t="shared" si="134"/>
        <v>8.15</v>
      </c>
      <c r="M655" s="265">
        <f t="shared" si="134"/>
        <v>19.880000000000003</v>
      </c>
      <c r="N655" s="266">
        <f t="shared" si="134"/>
        <v>28.03</v>
      </c>
      <c r="O655" s="261">
        <f t="shared" ref="O655" si="135">((N655/I655)-1)*100</f>
        <v>-10.160256410256396</v>
      </c>
    </row>
    <row r="656" spans="1:16" s="98" customFormat="1" ht="15" customHeight="1">
      <c r="A656" s="479"/>
      <c r="B656" s="428"/>
      <c r="C656" s="429"/>
      <c r="D656" s="104"/>
      <c r="E656" s="431"/>
      <c r="F656" s="431"/>
      <c r="G656" s="431"/>
      <c r="H656" s="431"/>
      <c r="I656" s="431"/>
      <c r="J656" s="431"/>
      <c r="K656" s="431"/>
      <c r="L656" s="431"/>
      <c r="M656" s="431"/>
      <c r="N656" s="431"/>
      <c r="O656" s="478"/>
      <c r="P656" s="157"/>
    </row>
    <row r="657" spans="1:22" s="144" customFormat="1" ht="15" customHeight="1">
      <c r="A657" s="471"/>
      <c r="B657" s="472"/>
      <c r="C657" s="473"/>
      <c r="D657" s="474"/>
      <c r="E657" s="680" t="s">
        <v>635</v>
      </c>
      <c r="F657" s="681"/>
      <c r="G657" s="681"/>
      <c r="H657" s="681"/>
      <c r="I657" s="682"/>
      <c r="J657" s="680" t="s">
        <v>868</v>
      </c>
      <c r="K657" s="681"/>
      <c r="L657" s="681"/>
      <c r="M657" s="681"/>
      <c r="N657" s="682"/>
      <c r="O657" s="475"/>
    </row>
    <row r="658" spans="1:22" s="144" customFormat="1" ht="27">
      <c r="A658" s="471" t="s">
        <v>254</v>
      </c>
      <c r="B658" s="472" t="s">
        <v>59</v>
      </c>
      <c r="C658" s="473" t="s">
        <v>255</v>
      </c>
      <c r="D658" s="474" t="s">
        <v>256</v>
      </c>
      <c r="E658" s="8" t="s">
        <v>60</v>
      </c>
      <c r="F658" s="222" t="s">
        <v>431</v>
      </c>
      <c r="G658" s="218" t="s">
        <v>333</v>
      </c>
      <c r="H658" s="9" t="s">
        <v>331</v>
      </c>
      <c r="I658" s="450" t="s">
        <v>332</v>
      </c>
      <c r="J658" s="8" t="s">
        <v>60</v>
      </c>
      <c r="K658" s="222" t="s">
        <v>431</v>
      </c>
      <c r="L658" s="218" t="s">
        <v>333</v>
      </c>
      <c r="M658" s="9" t="s">
        <v>331</v>
      </c>
      <c r="N658" s="450" t="s">
        <v>332</v>
      </c>
      <c r="O658" s="145" t="s">
        <v>1684</v>
      </c>
    </row>
    <row r="659" spans="1:22" s="98" customFormat="1" ht="15" customHeight="1">
      <c r="A659" s="167" t="s">
        <v>846</v>
      </c>
      <c r="B659" s="363" t="s">
        <v>847</v>
      </c>
      <c r="C659" s="187"/>
      <c r="D659" s="166"/>
      <c r="E659" s="149"/>
      <c r="F659" s="150"/>
      <c r="G659" s="150"/>
      <c r="H659" s="150" t="s">
        <v>62</v>
      </c>
      <c r="I659" s="151"/>
      <c r="J659" s="149" t="s">
        <v>62</v>
      </c>
      <c r="K659" s="150" t="s">
        <v>62</v>
      </c>
      <c r="L659" s="150"/>
      <c r="M659" s="150"/>
      <c r="N659" s="151" t="s">
        <v>62</v>
      </c>
      <c r="O659" s="147"/>
    </row>
    <row r="660" spans="1:22" s="306" customFormat="1" ht="15" customHeight="1">
      <c r="A660" s="496" t="s">
        <v>851</v>
      </c>
      <c r="B660" s="353" t="s">
        <v>852</v>
      </c>
      <c r="C660" s="243" t="s">
        <v>13</v>
      </c>
      <c r="D660" s="344" t="s">
        <v>141</v>
      </c>
      <c r="E660" s="262">
        <f>VLOOKUP($A660,Sheet1!$A$10:$P$487,3,FALSE)</f>
        <v>0</v>
      </c>
      <c r="F660" s="263">
        <f>VLOOKUP($A660,Sheet1!$A$10:$P$487,4,FALSE)</f>
        <v>7.0000000000000007E-2</v>
      </c>
      <c r="G660" s="263">
        <f>VLOOKUP($A660,Sheet1!$A$10:$P$487,5,FALSE)</f>
        <v>0.32</v>
      </c>
      <c r="H660" s="263">
        <f>VLOOKUP($A660,Sheet1!$A$10:$P$487,8,FALSE)</f>
        <v>0.99</v>
      </c>
      <c r="I660" s="304">
        <f t="shared" ref="I660:I661" si="136">G660+H660</f>
        <v>1.31</v>
      </c>
      <c r="J660" s="262">
        <f>VLOOKUP($A660,Sheet1!$A$10:$P$487,10,FALSE)</f>
        <v>0.01</v>
      </c>
      <c r="K660" s="263">
        <f>VLOOKUP($A660,Sheet1!$A$10:$P$487,11,FALSE)</f>
        <v>0</v>
      </c>
      <c r="L660" s="263">
        <f>VLOOKUP($A660,Sheet1!$A$10:$P$487,12,FALSE)</f>
        <v>0.36</v>
      </c>
      <c r="M660" s="263">
        <f>VLOOKUP($A660,Sheet1!$A$10:$P$487,15,FALSE)</f>
        <v>1.08</v>
      </c>
      <c r="N660" s="304">
        <f t="shared" ref="N660:N661" si="137">L660+M660</f>
        <v>1.44</v>
      </c>
      <c r="O660" s="305">
        <f t="shared" ref="O660" si="138">((N660/I660)-1)*100</f>
        <v>9.9236641221373887</v>
      </c>
    </row>
    <row r="661" spans="1:22" s="306" customFormat="1" ht="15" customHeight="1">
      <c r="A661" s="496" t="s">
        <v>41</v>
      </c>
      <c r="B661" s="353" t="s">
        <v>227</v>
      </c>
      <c r="C661" s="243" t="s">
        <v>13</v>
      </c>
      <c r="D661" s="344" t="s">
        <v>141</v>
      </c>
      <c r="E661" s="262">
        <f>VLOOKUP($A661,Sheet1!$A$10:$P$487,3,FALSE)</f>
        <v>0</v>
      </c>
      <c r="F661" s="263">
        <f>VLOOKUP($A661,Sheet1!$A$10:$P$487,4,FALSE)</f>
        <v>0.61</v>
      </c>
      <c r="G661" s="263">
        <f>VLOOKUP($A661,Sheet1!$A$10:$P$487,5,FALSE)</f>
        <v>2.2599999999999998</v>
      </c>
      <c r="H661" s="263">
        <f>VLOOKUP($A661,Sheet1!$A$10:$P$487,8,FALSE)</f>
        <v>2.94</v>
      </c>
      <c r="I661" s="304">
        <f t="shared" si="136"/>
        <v>5.1999999999999993</v>
      </c>
      <c r="J661" s="262">
        <f>VLOOKUP($A661,Sheet1!$A$10:$P$487,10,FALSE)</f>
        <v>0</v>
      </c>
      <c r="K661" s="263">
        <f>VLOOKUP($A661,Sheet1!$A$10:$P$487,11,FALSE)</f>
        <v>0.67</v>
      </c>
      <c r="L661" s="263">
        <f>VLOOKUP($A661,Sheet1!$A$10:$P$487,12,FALSE)</f>
        <v>1.07</v>
      </c>
      <c r="M661" s="263">
        <f>VLOOKUP($A661,Sheet1!$A$10:$P$487,15,FALSE)</f>
        <v>3.75</v>
      </c>
      <c r="N661" s="304">
        <f t="shared" si="137"/>
        <v>4.82</v>
      </c>
      <c r="O661" s="305">
        <f t="shared" ref="O661" si="139">((N661/I661)-1)*100</f>
        <v>-7.3076923076922924</v>
      </c>
    </row>
    <row r="662" spans="1:22" s="99" customFormat="1" ht="15" customHeight="1">
      <c r="A662" s="496"/>
      <c r="B662" s="354"/>
      <c r="C662" s="243"/>
      <c r="D662" s="104"/>
      <c r="E662" s="156"/>
      <c r="F662" s="238"/>
      <c r="G662" s="238"/>
      <c r="H662" s="238"/>
      <c r="I662" s="239"/>
      <c r="J662" s="156"/>
      <c r="K662" s="238"/>
      <c r="L662" s="238"/>
      <c r="M662" s="238"/>
      <c r="N662" s="239"/>
      <c r="O662" s="152"/>
      <c r="P662" s="98"/>
    </row>
    <row r="663" spans="1:22" s="128" customFormat="1" ht="15" customHeight="1">
      <c r="A663" s="489" t="s">
        <v>848</v>
      </c>
      <c r="B663" s="490"/>
      <c r="C663" s="95"/>
      <c r="D663" s="146"/>
      <c r="E663" s="158">
        <f>SUM(E659:E662)</f>
        <v>0</v>
      </c>
      <c r="F663" s="265">
        <f t="shared" ref="F663:N663" si="140">SUM(F659:F662)</f>
        <v>0.67999999999999994</v>
      </c>
      <c r="G663" s="265">
        <f t="shared" si="140"/>
        <v>2.5799999999999996</v>
      </c>
      <c r="H663" s="265">
        <f t="shared" si="140"/>
        <v>3.9299999999999997</v>
      </c>
      <c r="I663" s="266">
        <f t="shared" si="140"/>
        <v>6.51</v>
      </c>
      <c r="J663" s="158">
        <f t="shared" si="140"/>
        <v>0.01</v>
      </c>
      <c r="K663" s="265">
        <f t="shared" si="140"/>
        <v>0.67</v>
      </c>
      <c r="L663" s="265">
        <f t="shared" si="140"/>
        <v>1.4300000000000002</v>
      </c>
      <c r="M663" s="265">
        <f t="shared" si="140"/>
        <v>4.83</v>
      </c>
      <c r="N663" s="266">
        <f t="shared" si="140"/>
        <v>6.26</v>
      </c>
      <c r="O663" s="261">
        <f t="shared" ref="O663" si="141">((N663/I663)-1)*100</f>
        <v>-3.8402457757296449</v>
      </c>
    </row>
    <row r="664" spans="1:22" s="98" customFormat="1" ht="15" customHeight="1">
      <c r="A664" s="479"/>
      <c r="B664" s="428"/>
      <c r="C664" s="429"/>
      <c r="D664" s="104"/>
      <c r="E664" s="431"/>
      <c r="F664" s="431"/>
      <c r="G664" s="431"/>
      <c r="H664" s="431"/>
      <c r="I664" s="431"/>
      <c r="J664" s="431"/>
      <c r="K664" s="431"/>
      <c r="L664" s="431"/>
      <c r="M664" s="431"/>
      <c r="N664" s="431"/>
      <c r="O664" s="478"/>
      <c r="P664" s="157"/>
    </row>
    <row r="665" spans="1:22" s="144" customFormat="1" ht="15" customHeight="1">
      <c r="A665" s="471"/>
      <c r="B665" s="472"/>
      <c r="C665" s="473"/>
      <c r="D665" s="474"/>
      <c r="E665" s="680" t="s">
        <v>635</v>
      </c>
      <c r="F665" s="681"/>
      <c r="G665" s="681"/>
      <c r="H665" s="681"/>
      <c r="I665" s="682"/>
      <c r="J665" s="680" t="s">
        <v>868</v>
      </c>
      <c r="K665" s="681"/>
      <c r="L665" s="681"/>
      <c r="M665" s="681"/>
      <c r="N665" s="682"/>
      <c r="O665" s="475"/>
    </row>
    <row r="666" spans="1:22" s="144" customFormat="1" ht="27">
      <c r="A666" s="471" t="s">
        <v>254</v>
      </c>
      <c r="B666" s="472" t="s">
        <v>59</v>
      </c>
      <c r="C666" s="473" t="s">
        <v>255</v>
      </c>
      <c r="D666" s="474" t="s">
        <v>256</v>
      </c>
      <c r="E666" s="8" t="s">
        <v>60</v>
      </c>
      <c r="F666" s="222" t="s">
        <v>431</v>
      </c>
      <c r="G666" s="218" t="s">
        <v>333</v>
      </c>
      <c r="H666" s="9" t="s">
        <v>331</v>
      </c>
      <c r="I666" s="450" t="s">
        <v>332</v>
      </c>
      <c r="J666" s="8" t="s">
        <v>60</v>
      </c>
      <c r="K666" s="222" t="s">
        <v>431</v>
      </c>
      <c r="L666" s="218" t="s">
        <v>333</v>
      </c>
      <c r="M666" s="9" t="s">
        <v>331</v>
      </c>
      <c r="N666" s="450" t="s">
        <v>332</v>
      </c>
      <c r="O666" s="145" t="s">
        <v>1684</v>
      </c>
    </row>
    <row r="667" spans="1:22" s="144" customFormat="1" ht="15" customHeight="1">
      <c r="A667" s="455" t="s">
        <v>1396</v>
      </c>
      <c r="B667" s="456" t="s">
        <v>1679</v>
      </c>
      <c r="C667" s="95" t="s">
        <v>62</v>
      </c>
      <c r="D667" s="146"/>
      <c r="E667" s="149" t="s">
        <v>62</v>
      </c>
      <c r="F667" s="150"/>
      <c r="G667" s="150"/>
      <c r="H667" s="150" t="s">
        <v>62</v>
      </c>
      <c r="I667" s="151"/>
      <c r="J667" s="149" t="s">
        <v>62</v>
      </c>
      <c r="K667" s="150" t="s">
        <v>62</v>
      </c>
      <c r="L667" s="150"/>
      <c r="M667" s="150"/>
      <c r="N667" s="151" t="s">
        <v>62</v>
      </c>
      <c r="O667" s="147"/>
    </row>
    <row r="668" spans="1:22" s="99" customFormat="1" ht="15" customHeight="1">
      <c r="A668" s="496" t="s">
        <v>1623</v>
      </c>
      <c r="B668" s="353" t="s">
        <v>1624</v>
      </c>
      <c r="C668" s="243" t="s">
        <v>1688</v>
      </c>
      <c r="D668" s="457" t="s">
        <v>1689</v>
      </c>
      <c r="E668" s="262">
        <f>VLOOKUP($A668,Sheet1!$A$10:$P$487,3,FALSE)</f>
        <v>0</v>
      </c>
      <c r="F668" s="263">
        <f>VLOOKUP($A668,Sheet1!$A$10:$P$487,4,FALSE)</f>
        <v>0</v>
      </c>
      <c r="G668" s="263">
        <f>VLOOKUP($A668,Sheet1!$A$10:$P$487,5,FALSE)</f>
        <v>0</v>
      </c>
      <c r="H668" s="263">
        <f>VLOOKUP($A668,Sheet1!$A$10:$P$487,8,FALSE)</f>
        <v>0</v>
      </c>
      <c r="I668" s="264">
        <f t="shared" ref="I668" si="142">G668+H668</f>
        <v>0</v>
      </c>
      <c r="J668" s="262">
        <f>VLOOKUP($A668,Sheet1!$A$10:$P$487,10,FALSE)</f>
        <v>0.02</v>
      </c>
      <c r="K668" s="263">
        <f>VLOOKUP($A668,Sheet1!$A$10:$P$487,11,FALSE)</f>
        <v>0</v>
      </c>
      <c r="L668" s="263">
        <f>VLOOKUP($A668,Sheet1!$A$10:$P$487,12,FALSE)</f>
        <v>0.04</v>
      </c>
      <c r="M668" s="263">
        <f>VLOOKUP($A668,Sheet1!$A$10:$P$487,15,FALSE)</f>
        <v>0</v>
      </c>
      <c r="N668" s="239">
        <f t="shared" ref="N668" si="143">L668+M668</f>
        <v>0.04</v>
      </c>
      <c r="O668" s="152" t="e">
        <f t="shared" ref="O668" si="144">((N668/I668)-1)*100</f>
        <v>#DIV/0!</v>
      </c>
      <c r="P668" s="101"/>
      <c r="Q668" s="98"/>
    </row>
    <row r="669" spans="1:22" s="99" customFormat="1" ht="15" customHeight="1">
      <c r="A669" s="496"/>
      <c r="B669" s="358"/>
      <c r="C669" s="243"/>
      <c r="D669" s="104"/>
      <c r="E669" s="156"/>
      <c r="F669" s="238"/>
      <c r="G669" s="238"/>
      <c r="H669" s="238"/>
      <c r="I669" s="239"/>
      <c r="J669" s="156"/>
      <c r="K669" s="238"/>
      <c r="L669" s="238"/>
      <c r="M669" s="238"/>
      <c r="N669" s="239"/>
      <c r="O669" s="152"/>
      <c r="P669" s="157"/>
      <c r="Q669" s="98"/>
    </row>
    <row r="670" spans="1:22" s="128" customFormat="1" ht="15" customHeight="1">
      <c r="A670" s="551" t="s">
        <v>1680</v>
      </c>
      <c r="B670" s="552"/>
      <c r="C670" s="95"/>
      <c r="D670" s="146"/>
      <c r="E670" s="158">
        <f>SUM(E667:E669)</f>
        <v>0</v>
      </c>
      <c r="F670" s="265">
        <f t="shared" ref="F670:N670" si="145">SUM(F667:F669)</f>
        <v>0</v>
      </c>
      <c r="G670" s="265">
        <f t="shared" si="145"/>
        <v>0</v>
      </c>
      <c r="H670" s="265">
        <f t="shared" si="145"/>
        <v>0</v>
      </c>
      <c r="I670" s="266">
        <f t="shared" si="145"/>
        <v>0</v>
      </c>
      <c r="J670" s="158">
        <f t="shared" si="145"/>
        <v>0.02</v>
      </c>
      <c r="K670" s="265">
        <f t="shared" si="145"/>
        <v>0</v>
      </c>
      <c r="L670" s="265">
        <f t="shared" si="145"/>
        <v>0.04</v>
      </c>
      <c r="M670" s="265">
        <f t="shared" si="145"/>
        <v>0</v>
      </c>
      <c r="N670" s="266">
        <f t="shared" si="145"/>
        <v>0.04</v>
      </c>
      <c r="O670" s="261" t="e">
        <f t="shared" ref="O670" si="146">((N670/I670)-1)*100</f>
        <v>#DIV/0!</v>
      </c>
    </row>
    <row r="671" spans="1:22" s="98" customFormat="1" ht="15" customHeight="1">
      <c r="A671" s="506"/>
      <c r="B671" s="506"/>
      <c r="C671" s="324"/>
      <c r="D671" s="171"/>
      <c r="E671" s="172"/>
      <c r="F671" s="172"/>
      <c r="G671" s="172"/>
      <c r="H671" s="172"/>
      <c r="I671" s="172"/>
      <c r="J671" s="172"/>
      <c r="K671" s="172"/>
      <c r="L671" s="172"/>
      <c r="M671" s="172"/>
      <c r="N671" s="172"/>
      <c r="O671" s="173"/>
    </row>
    <row r="672" spans="1:22" s="128" customFormat="1" ht="20.100000000000001" customHeight="1">
      <c r="A672" s="578" t="s">
        <v>299</v>
      </c>
      <c r="B672" s="492"/>
      <c r="C672" s="174"/>
      <c r="D672" s="146"/>
      <c r="E672" s="175">
        <f t="shared" ref="E672:N672" si="147">SUM(E539:E671)/2</f>
        <v>0.7300000000000002</v>
      </c>
      <c r="F672" s="176">
        <f t="shared" si="147"/>
        <v>48.410000000000011</v>
      </c>
      <c r="G672" s="176">
        <f t="shared" si="147"/>
        <v>303.93999999999988</v>
      </c>
      <c r="H672" s="176">
        <f t="shared" si="147"/>
        <v>752.17999999999961</v>
      </c>
      <c r="I672" s="177">
        <f t="shared" si="147"/>
        <v>1056.1199999999999</v>
      </c>
      <c r="J672" s="175">
        <f t="shared" si="147"/>
        <v>0.78000000000000014</v>
      </c>
      <c r="K672" s="176">
        <f t="shared" si="147"/>
        <v>51.78</v>
      </c>
      <c r="L672" s="176">
        <f t="shared" si="147"/>
        <v>345.91999999999996</v>
      </c>
      <c r="M672" s="176">
        <f t="shared" si="147"/>
        <v>773.95</v>
      </c>
      <c r="N672" s="177">
        <f t="shared" si="147"/>
        <v>1119.8700000000003</v>
      </c>
      <c r="O672" s="258">
        <f t="shared" ref="O672:O673" si="148">((N672/I672)-1)*100</f>
        <v>6.0362458811499042</v>
      </c>
      <c r="Q672" s="196"/>
      <c r="R672" s="196"/>
      <c r="S672" s="196"/>
      <c r="T672" s="196"/>
      <c r="U672" s="196"/>
      <c r="V672" s="196"/>
    </row>
    <row r="673" spans="1:17" s="128" customFormat="1" ht="20.100000000000001" customHeight="1">
      <c r="A673" s="578" t="s">
        <v>300</v>
      </c>
      <c r="B673" s="492"/>
      <c r="C673" s="174"/>
      <c r="D673" s="146"/>
      <c r="E673" s="175">
        <v>1.01</v>
      </c>
      <c r="F673" s="176">
        <v>52.44</v>
      </c>
      <c r="G673" s="176">
        <v>328.52</v>
      </c>
      <c r="H673" s="176">
        <v>825.45</v>
      </c>
      <c r="I673" s="177">
        <f>SUM(G673:H673)</f>
        <v>1153.97</v>
      </c>
      <c r="J673" s="175">
        <v>1.18</v>
      </c>
      <c r="K673" s="176">
        <v>56.81</v>
      </c>
      <c r="L673" s="176">
        <v>387.5</v>
      </c>
      <c r="M673" s="176">
        <v>837.19</v>
      </c>
      <c r="N673" s="177">
        <f>SUM(L673:M673)</f>
        <v>1224.69</v>
      </c>
      <c r="O673" s="258">
        <f t="shared" si="148"/>
        <v>6.1284088841131013</v>
      </c>
    </row>
    <row r="674" spans="1:17" s="98" customFormat="1" ht="15" customHeight="1">
      <c r="A674" s="505"/>
      <c r="B674" s="506"/>
      <c r="C674" s="324"/>
      <c r="D674" s="171"/>
      <c r="E674" s="172"/>
      <c r="F674" s="172"/>
      <c r="G674" s="172"/>
      <c r="H674" s="172"/>
      <c r="I674" s="172"/>
      <c r="J674" s="172"/>
      <c r="K674" s="172"/>
      <c r="L674" s="172"/>
      <c r="M674" s="172"/>
      <c r="N674" s="172"/>
      <c r="O674" s="173"/>
    </row>
    <row r="675" spans="1:17">
      <c r="J675" s="200"/>
      <c r="K675" s="200"/>
      <c r="L675" s="200"/>
      <c r="M675" s="200"/>
      <c r="N675" s="200"/>
    </row>
    <row r="676" spans="1:17" s="98" customFormat="1" ht="15" customHeight="1">
      <c r="A676" s="240"/>
      <c r="B676" s="241"/>
      <c r="C676" s="241"/>
      <c r="D676" s="242"/>
      <c r="E676" s="179"/>
      <c r="F676" s="179"/>
      <c r="G676" s="179"/>
      <c r="H676" s="179"/>
      <c r="I676" s="179"/>
      <c r="J676" s="179"/>
      <c r="K676" s="179"/>
      <c r="L676" s="179"/>
      <c r="M676" s="179"/>
      <c r="N676" s="179"/>
      <c r="O676" s="180"/>
    </row>
    <row r="677" spans="1:17" s="128" customFormat="1" ht="20.100000000000001" customHeight="1">
      <c r="A677" s="547" t="s">
        <v>301</v>
      </c>
      <c r="B677" s="548" t="s">
        <v>302</v>
      </c>
      <c r="C677" s="687"/>
      <c r="D677" s="689"/>
      <c r="E677" s="691"/>
      <c r="F677" s="691"/>
      <c r="G677" s="691"/>
      <c r="H677" s="691"/>
      <c r="I677" s="319"/>
      <c r="J677" s="691"/>
      <c r="K677" s="691"/>
      <c r="L677" s="691"/>
      <c r="M677" s="691"/>
      <c r="N677" s="691"/>
      <c r="O677" s="137"/>
    </row>
    <row r="678" spans="1:17" s="182" customFormat="1" ht="15" customHeight="1">
      <c r="A678" s="499"/>
      <c r="B678" s="499"/>
      <c r="C678" s="688"/>
      <c r="D678" s="690"/>
      <c r="E678" s="320"/>
      <c r="F678" s="320"/>
      <c r="G678" s="320"/>
      <c r="H678" s="320"/>
      <c r="I678" s="320"/>
      <c r="J678" s="320"/>
      <c r="K678" s="320"/>
      <c r="L678" s="320"/>
      <c r="M678" s="320"/>
      <c r="N678" s="320"/>
      <c r="O678" s="181"/>
      <c r="P678" s="241"/>
    </row>
    <row r="679" spans="1:17" s="144" customFormat="1" ht="15" customHeight="1">
      <c r="A679" s="471"/>
      <c r="B679" s="472"/>
      <c r="C679" s="473"/>
      <c r="D679" s="474"/>
      <c r="E679" s="680" t="s">
        <v>635</v>
      </c>
      <c r="F679" s="681"/>
      <c r="G679" s="681"/>
      <c r="H679" s="681"/>
      <c r="I679" s="682"/>
      <c r="J679" s="680" t="s">
        <v>868</v>
      </c>
      <c r="K679" s="681"/>
      <c r="L679" s="681"/>
      <c r="M679" s="681"/>
      <c r="N679" s="682"/>
      <c r="O679" s="475"/>
    </row>
    <row r="680" spans="1:17" s="144" customFormat="1" ht="27">
      <c r="A680" s="471" t="s">
        <v>254</v>
      </c>
      <c r="B680" s="472" t="s">
        <v>59</v>
      </c>
      <c r="C680" s="473" t="s">
        <v>255</v>
      </c>
      <c r="D680" s="474" t="s">
        <v>256</v>
      </c>
      <c r="E680" s="8" t="s">
        <v>60</v>
      </c>
      <c r="F680" s="222" t="s">
        <v>431</v>
      </c>
      <c r="G680" s="218" t="s">
        <v>333</v>
      </c>
      <c r="H680" s="9" t="s">
        <v>331</v>
      </c>
      <c r="I680" s="450" t="s">
        <v>332</v>
      </c>
      <c r="J680" s="8" t="s">
        <v>60</v>
      </c>
      <c r="K680" s="222" t="s">
        <v>431</v>
      </c>
      <c r="L680" s="218" t="s">
        <v>333</v>
      </c>
      <c r="M680" s="9" t="s">
        <v>331</v>
      </c>
      <c r="N680" s="450" t="s">
        <v>332</v>
      </c>
      <c r="O680" s="145" t="s">
        <v>1684</v>
      </c>
    </row>
    <row r="681" spans="1:17" s="99" customFormat="1" ht="15" customHeight="1">
      <c r="A681" s="496"/>
      <c r="B681" s="354"/>
      <c r="C681" s="243"/>
      <c r="D681" s="104"/>
      <c r="E681" s="102"/>
      <c r="F681" s="238"/>
      <c r="G681" s="238"/>
      <c r="H681" s="238"/>
      <c r="I681" s="239"/>
      <c r="J681" s="156"/>
      <c r="K681" s="238"/>
      <c r="L681" s="238"/>
      <c r="M681" s="238"/>
      <c r="N681" s="239"/>
      <c r="O681" s="100"/>
      <c r="P681" s="101"/>
      <c r="Q681" s="98"/>
    </row>
    <row r="682" spans="1:17" s="306" customFormat="1" ht="15" customHeight="1">
      <c r="A682" s="349" t="s">
        <v>385</v>
      </c>
      <c r="B682" s="350" t="s">
        <v>515</v>
      </c>
      <c r="C682" s="307" t="s">
        <v>19</v>
      </c>
      <c r="D682" s="308" t="s">
        <v>132</v>
      </c>
      <c r="E682" s="302">
        <f>VLOOKUP($A682,Sheet1!$A$10:$P$487,3,FALSE)</f>
        <v>0.01</v>
      </c>
      <c r="F682" s="303">
        <f>VLOOKUP($A682,Sheet1!$A$10:$P$487,4,FALSE)</f>
        <v>0.91</v>
      </c>
      <c r="G682" s="303">
        <f>VLOOKUP($A682,Sheet1!$A$10:$P$487,5,FALSE)</f>
        <v>0</v>
      </c>
      <c r="H682" s="303">
        <f>VLOOKUP($A682,Sheet1!$A$10:$P$487,8,FALSE)</f>
        <v>2.39</v>
      </c>
      <c r="I682" s="304">
        <f t="shared" ref="I682:I685" si="149">G682+H682</f>
        <v>2.39</v>
      </c>
      <c r="J682" s="302">
        <f>VLOOKUP($A682,Sheet1!$A$10:$P$487,10,FALSE)</f>
        <v>0.01</v>
      </c>
      <c r="K682" s="303">
        <f>VLOOKUP($A682,Sheet1!$A$10:$P$487,11,FALSE)</f>
        <v>1.03</v>
      </c>
      <c r="L682" s="303">
        <f>VLOOKUP($A682,Sheet1!$A$10:$P$487,12,FALSE)</f>
        <v>0</v>
      </c>
      <c r="M682" s="303">
        <f>VLOOKUP($A682,Sheet1!$A$10:$P$487,15,FALSE)</f>
        <v>2.06</v>
      </c>
      <c r="N682" s="304">
        <f t="shared" ref="N682:N685" si="150">L682+M682</f>
        <v>2.06</v>
      </c>
      <c r="O682" s="305">
        <f t="shared" ref="O682:O684" si="151">((N682/I682)-1)*100</f>
        <v>-13.807531380753135</v>
      </c>
    </row>
    <row r="683" spans="1:17" s="343" customFormat="1" ht="15" customHeight="1">
      <c r="A683" s="340" t="s">
        <v>516</v>
      </c>
      <c r="B683" s="347" t="s">
        <v>579</v>
      </c>
      <c r="C683" s="300" t="s">
        <v>19</v>
      </c>
      <c r="D683" s="301" t="s">
        <v>133</v>
      </c>
      <c r="E683" s="262">
        <f>VLOOKUP($A683,Sheet1!$A$10:$P$487,3,FALSE)</f>
        <v>0</v>
      </c>
      <c r="F683" s="263">
        <f>VLOOKUP($A683,Sheet1!$A$10:$P$487,4,FALSE)</f>
        <v>4.0599999999999996</v>
      </c>
      <c r="G683" s="263">
        <f>VLOOKUP($A683,Sheet1!$A$10:$P$487,5,FALSE)</f>
        <v>0</v>
      </c>
      <c r="H683" s="263">
        <f>VLOOKUP($A683,Sheet1!$A$10:$P$487,8,FALSE)</f>
        <v>9.75</v>
      </c>
      <c r="I683" s="264">
        <f t="shared" si="149"/>
        <v>9.75</v>
      </c>
      <c r="J683" s="262">
        <f>VLOOKUP($A683,Sheet1!$A$10:$P$487,10,FALSE)</f>
        <v>0</v>
      </c>
      <c r="K683" s="263">
        <f>VLOOKUP($A683,Sheet1!$A$10:$P$487,11,FALSE)</f>
        <v>4.51</v>
      </c>
      <c r="L683" s="263">
        <f>VLOOKUP($A683,Sheet1!$A$10:$P$487,12,FALSE)</f>
        <v>0</v>
      </c>
      <c r="M683" s="263">
        <f>VLOOKUP($A683,Sheet1!$A$10:$P$487,15,FALSE)</f>
        <v>15.26</v>
      </c>
      <c r="N683" s="264">
        <f t="shared" si="150"/>
        <v>15.26</v>
      </c>
      <c r="O683" s="342">
        <f>((N683/I683)-1)*100</f>
        <v>56.512820512820518</v>
      </c>
    </row>
    <row r="684" spans="1:17" s="306" customFormat="1" ht="15" customHeight="1">
      <c r="A684" s="340" t="s">
        <v>520</v>
      </c>
      <c r="B684" s="347" t="s">
        <v>580</v>
      </c>
      <c r="C684" s="300" t="s">
        <v>19</v>
      </c>
      <c r="D684" s="308" t="s">
        <v>133</v>
      </c>
      <c r="E684" s="302">
        <f>VLOOKUP($A684,Sheet1!$A$10:$P$487,3,FALSE)</f>
        <v>0</v>
      </c>
      <c r="F684" s="303">
        <f>VLOOKUP($A684,Sheet1!$A$10:$P$487,4,FALSE)</f>
        <v>0.22</v>
      </c>
      <c r="G684" s="303">
        <f>VLOOKUP($A684,Sheet1!$A$10:$P$487,5,FALSE)</f>
        <v>0.19</v>
      </c>
      <c r="H684" s="303">
        <f>VLOOKUP($A684,Sheet1!$A$10:$P$487,8,FALSE)</f>
        <v>3.11</v>
      </c>
      <c r="I684" s="304">
        <f t="shared" si="149"/>
        <v>3.3</v>
      </c>
      <c r="J684" s="302">
        <f>VLOOKUP($A684,Sheet1!$A$10:$P$487,10,FALSE)</f>
        <v>0</v>
      </c>
      <c r="K684" s="303">
        <f>VLOOKUP($A684,Sheet1!$A$10:$P$487,11,FALSE)</f>
        <v>0.23</v>
      </c>
      <c r="L684" s="303">
        <f>VLOOKUP($A684,Sheet1!$A$10:$P$487,12,FALSE)</f>
        <v>0.84</v>
      </c>
      <c r="M684" s="303">
        <f>VLOOKUP($A684,Sheet1!$A$10:$P$487,15,FALSE)</f>
        <v>2.92</v>
      </c>
      <c r="N684" s="304">
        <f t="shared" si="150"/>
        <v>3.76</v>
      </c>
      <c r="O684" s="305">
        <f t="shared" si="151"/>
        <v>13.939393939393941</v>
      </c>
    </row>
    <row r="685" spans="1:17" s="306" customFormat="1" ht="15" customHeight="1">
      <c r="A685" s="340" t="s">
        <v>56</v>
      </c>
      <c r="B685" s="347" t="s">
        <v>245</v>
      </c>
      <c r="C685" s="300" t="s">
        <v>19</v>
      </c>
      <c r="D685" s="308" t="s">
        <v>133</v>
      </c>
      <c r="E685" s="302">
        <f>VLOOKUP($A685,Sheet1!$A$10:$P$487,3,FALSE)</f>
        <v>0</v>
      </c>
      <c r="F685" s="303">
        <f>VLOOKUP($A685,Sheet1!$A$10:$P$487,4,FALSE)</f>
        <v>0.82</v>
      </c>
      <c r="G685" s="303">
        <f>VLOOKUP($A685,Sheet1!$A$10:$P$487,5,FALSE)</f>
        <v>1.82</v>
      </c>
      <c r="H685" s="303">
        <f>VLOOKUP($A685,Sheet1!$A$10:$P$487,8,FALSE)</f>
        <v>7.55</v>
      </c>
      <c r="I685" s="304">
        <f t="shared" si="149"/>
        <v>9.3699999999999992</v>
      </c>
      <c r="J685" s="302">
        <f>VLOOKUP($A685,Sheet1!$A$10:$P$487,10,FALSE)</f>
        <v>0</v>
      </c>
      <c r="K685" s="303">
        <f>VLOOKUP($A685,Sheet1!$A$10:$P$487,11,FALSE)</f>
        <v>1.08</v>
      </c>
      <c r="L685" s="303">
        <f>VLOOKUP($A685,Sheet1!$A$10:$P$487,12,FALSE)</f>
        <v>0</v>
      </c>
      <c r="M685" s="303">
        <f>VLOOKUP($A685,Sheet1!$A$10:$P$487,15,FALSE)</f>
        <v>10.050000000000001</v>
      </c>
      <c r="N685" s="304">
        <f t="shared" si="150"/>
        <v>10.050000000000001</v>
      </c>
      <c r="O685" s="305">
        <f t="shared" ref="O685" si="152">((N685/I685)-1)*100</f>
        <v>7.2572038420491092</v>
      </c>
      <c r="P685" s="343"/>
    </row>
    <row r="686" spans="1:17" s="306" customFormat="1" ht="15" customHeight="1">
      <c r="A686" s="340" t="s">
        <v>1434</v>
      </c>
      <c r="B686" s="438" t="s">
        <v>1433</v>
      </c>
      <c r="C686" s="300" t="s">
        <v>19</v>
      </c>
      <c r="D686" s="439" t="s">
        <v>1406</v>
      </c>
      <c r="E686" s="302">
        <f>VLOOKUP($A686,Sheet1!$A$10:$P$487,3,FALSE)</f>
        <v>0</v>
      </c>
      <c r="F686" s="303">
        <f>VLOOKUP($A686,Sheet1!$A$10:$P$487,4,FALSE)</f>
        <v>0</v>
      </c>
      <c r="G686" s="303">
        <f>VLOOKUP($A686,Sheet1!$A$10:$P$487,5,FALSE)</f>
        <v>0</v>
      </c>
      <c r="H686" s="303">
        <f>VLOOKUP($A686,Sheet1!$A$10:$P$487,8,FALSE)</f>
        <v>0</v>
      </c>
      <c r="I686" s="304">
        <f t="shared" ref="I686" si="153">G686+H686</f>
        <v>0</v>
      </c>
      <c r="J686" s="302">
        <f>VLOOKUP($A686,Sheet1!$A$10:$P$487,10,FALSE)</f>
        <v>0.01</v>
      </c>
      <c r="K686" s="303">
        <f>VLOOKUP($A686,Sheet1!$A$10:$P$487,11,FALSE)</f>
        <v>0.38</v>
      </c>
      <c r="L686" s="303">
        <f>VLOOKUP($A686,Sheet1!$A$10:$P$487,12,FALSE)</f>
        <v>0</v>
      </c>
      <c r="M686" s="303">
        <f>VLOOKUP($A686,Sheet1!$A$10:$P$487,15,FALSE)</f>
        <v>0.13</v>
      </c>
      <c r="N686" s="304">
        <f t="shared" ref="N686" si="154">L686+M686</f>
        <v>0.13</v>
      </c>
      <c r="O686" s="152" t="e">
        <f t="shared" ref="O686" si="155">((N686/I686)-1)*100</f>
        <v>#DIV/0!</v>
      </c>
    </row>
    <row r="687" spans="1:17" s="98" customFormat="1" ht="15" customHeight="1">
      <c r="A687" s="553"/>
      <c r="B687" s="504"/>
      <c r="C687" s="243"/>
      <c r="D687" s="104"/>
      <c r="E687" s="156"/>
      <c r="F687" s="238"/>
      <c r="G687" s="238"/>
      <c r="H687" s="238"/>
      <c r="I687" s="239"/>
      <c r="J687" s="156"/>
      <c r="K687" s="238"/>
      <c r="L687" s="238"/>
      <c r="M687" s="238"/>
      <c r="N687" s="239"/>
      <c r="O687" s="152"/>
    </row>
    <row r="688" spans="1:17" s="128" customFormat="1" ht="20.100000000000001" customHeight="1">
      <c r="A688" s="578" t="s">
        <v>303</v>
      </c>
      <c r="B688" s="492"/>
      <c r="C688" s="174"/>
      <c r="D688" s="146"/>
      <c r="E688" s="175">
        <f>SUM(E681:E687)</f>
        <v>0.01</v>
      </c>
      <c r="F688" s="176">
        <f t="shared" ref="F688:N688" si="156">SUM(F681:F687)</f>
        <v>6.01</v>
      </c>
      <c r="G688" s="176">
        <f t="shared" si="156"/>
        <v>2.0100000000000002</v>
      </c>
      <c r="H688" s="176">
        <f t="shared" si="156"/>
        <v>22.8</v>
      </c>
      <c r="I688" s="177">
        <f t="shared" si="156"/>
        <v>24.810000000000002</v>
      </c>
      <c r="J688" s="175">
        <f t="shared" si="156"/>
        <v>0.02</v>
      </c>
      <c r="K688" s="176">
        <f t="shared" si="156"/>
        <v>7.23</v>
      </c>
      <c r="L688" s="176">
        <f t="shared" si="156"/>
        <v>0.84</v>
      </c>
      <c r="M688" s="176">
        <f t="shared" si="156"/>
        <v>30.42</v>
      </c>
      <c r="N688" s="177">
        <f t="shared" si="156"/>
        <v>31.259999999999998</v>
      </c>
      <c r="O688" s="258">
        <f t="shared" ref="O688:O689" si="157">((N688/I688)-1)*100</f>
        <v>25.997581620314381</v>
      </c>
    </row>
    <row r="689" spans="1:17" s="128" customFormat="1" ht="20.100000000000001" customHeight="1">
      <c r="A689" s="578" t="s">
        <v>304</v>
      </c>
      <c r="B689" s="492"/>
      <c r="C689" s="174"/>
      <c r="D689" s="146"/>
      <c r="E689" s="175">
        <v>0.02</v>
      </c>
      <c r="F689" s="176">
        <v>6.58</v>
      </c>
      <c r="G689" s="176">
        <v>2.0099999999999998</v>
      </c>
      <c r="H689" s="176">
        <v>25.81</v>
      </c>
      <c r="I689" s="177">
        <f>SUM(G689:H689)</f>
        <v>27.82</v>
      </c>
      <c r="J689" s="175">
        <v>0.03</v>
      </c>
      <c r="K689" s="176">
        <v>7.34</v>
      </c>
      <c r="L689" s="176">
        <v>1.1200000000000001</v>
      </c>
      <c r="M689" s="176">
        <v>32.159999999999997</v>
      </c>
      <c r="N689" s="177">
        <f>SUM(L689:M689)</f>
        <v>33.279999999999994</v>
      </c>
      <c r="O689" s="258">
        <f t="shared" si="157"/>
        <v>19.626168224299036</v>
      </c>
    </row>
    <row r="690" spans="1:17" s="98" customFormat="1" ht="15" customHeight="1">
      <c r="A690" s="505"/>
      <c r="B690" s="506"/>
      <c r="C690" s="324"/>
      <c r="D690" s="171"/>
      <c r="E690" s="172"/>
      <c r="F690" s="172"/>
      <c r="G690" s="172"/>
      <c r="H690" s="172"/>
      <c r="I690" s="172"/>
      <c r="J690" s="172"/>
      <c r="K690" s="172"/>
      <c r="L690" s="172"/>
      <c r="M690" s="172"/>
      <c r="N690" s="172"/>
      <c r="O690" s="173"/>
    </row>
    <row r="691" spans="1:17" s="98" customFormat="1" ht="15" customHeight="1">
      <c r="A691" s="240"/>
      <c r="B691" s="241"/>
      <c r="C691" s="241"/>
      <c r="D691" s="242"/>
      <c r="E691" s="179"/>
      <c r="F691" s="179"/>
      <c r="G691" s="179"/>
      <c r="H691" s="179"/>
      <c r="I691" s="179"/>
      <c r="J691" s="179"/>
      <c r="K691" s="179"/>
      <c r="L691" s="179"/>
      <c r="M691" s="179"/>
      <c r="N691" s="179"/>
      <c r="O691" s="180"/>
    </row>
    <row r="692" spans="1:17" s="98" customFormat="1" ht="15" customHeight="1">
      <c r="A692" s="240"/>
      <c r="B692" s="241"/>
      <c r="C692" s="241"/>
      <c r="D692" s="242"/>
      <c r="E692" s="179"/>
      <c r="F692" s="179"/>
      <c r="G692" s="179"/>
      <c r="H692" s="179"/>
      <c r="I692" s="179"/>
      <c r="J692" s="179"/>
      <c r="K692" s="179"/>
      <c r="L692" s="179"/>
      <c r="M692" s="179"/>
      <c r="N692" s="179"/>
      <c r="O692" s="180"/>
    </row>
    <row r="693" spans="1:17" s="128" customFormat="1" ht="20.100000000000001" customHeight="1">
      <c r="A693" s="547" t="s">
        <v>305</v>
      </c>
      <c r="B693" s="548" t="s">
        <v>7</v>
      </c>
      <c r="C693" s="687"/>
      <c r="D693" s="689"/>
      <c r="E693" s="691"/>
      <c r="F693" s="691"/>
      <c r="G693" s="691"/>
      <c r="H693" s="691"/>
      <c r="I693" s="319"/>
      <c r="J693" s="691"/>
      <c r="K693" s="691"/>
      <c r="L693" s="691"/>
      <c r="M693" s="691"/>
      <c r="N693" s="691"/>
      <c r="O693" s="137"/>
    </row>
    <row r="694" spans="1:17" s="182" customFormat="1" ht="15" customHeight="1">
      <c r="A694" s="499"/>
      <c r="B694" s="499"/>
      <c r="C694" s="688"/>
      <c r="D694" s="690"/>
      <c r="E694" s="320"/>
      <c r="F694" s="320"/>
      <c r="G694" s="320"/>
      <c r="H694" s="320"/>
      <c r="I694" s="320"/>
      <c r="J694" s="320"/>
      <c r="K694" s="320"/>
      <c r="L694" s="320"/>
      <c r="M694" s="320"/>
      <c r="N694" s="320"/>
      <c r="O694" s="181"/>
      <c r="P694" s="241"/>
    </row>
    <row r="695" spans="1:17" s="144" customFormat="1" ht="15" customHeight="1">
      <c r="A695" s="471"/>
      <c r="B695" s="472"/>
      <c r="C695" s="473"/>
      <c r="D695" s="474"/>
      <c r="E695" s="680" t="s">
        <v>635</v>
      </c>
      <c r="F695" s="681"/>
      <c r="G695" s="681"/>
      <c r="H695" s="681"/>
      <c r="I695" s="682"/>
      <c r="J695" s="680" t="s">
        <v>868</v>
      </c>
      <c r="K695" s="681"/>
      <c r="L695" s="681"/>
      <c r="M695" s="681"/>
      <c r="N695" s="682"/>
      <c r="O695" s="475"/>
    </row>
    <row r="696" spans="1:17" s="144" customFormat="1" ht="27">
      <c r="A696" s="471" t="s">
        <v>254</v>
      </c>
      <c r="B696" s="472" t="s">
        <v>59</v>
      </c>
      <c r="C696" s="473" t="s">
        <v>255</v>
      </c>
      <c r="D696" s="474" t="s">
        <v>256</v>
      </c>
      <c r="E696" s="8" t="s">
        <v>60</v>
      </c>
      <c r="F696" s="222" t="s">
        <v>431</v>
      </c>
      <c r="G696" s="218" t="s">
        <v>333</v>
      </c>
      <c r="H696" s="9" t="s">
        <v>331</v>
      </c>
      <c r="I696" s="450" t="s">
        <v>332</v>
      </c>
      <c r="J696" s="8" t="s">
        <v>60</v>
      </c>
      <c r="K696" s="222" t="s">
        <v>431</v>
      </c>
      <c r="L696" s="218" t="s">
        <v>333</v>
      </c>
      <c r="M696" s="9" t="s">
        <v>331</v>
      </c>
      <c r="N696" s="450" t="s">
        <v>332</v>
      </c>
      <c r="O696" s="145" t="s">
        <v>1684</v>
      </c>
    </row>
    <row r="697" spans="1:17" s="99" customFormat="1" ht="15" customHeight="1">
      <c r="A697" s="496"/>
      <c r="B697" s="354"/>
      <c r="C697" s="243"/>
      <c r="D697" s="104"/>
      <c r="E697" s="102"/>
      <c r="F697" s="238"/>
      <c r="G697" s="238"/>
      <c r="H697" s="238"/>
      <c r="I697" s="239"/>
      <c r="J697" s="156"/>
      <c r="K697" s="238"/>
      <c r="L697" s="238"/>
      <c r="M697" s="238"/>
      <c r="N697" s="239"/>
      <c r="O697" s="100"/>
      <c r="P697" s="101"/>
      <c r="Q697" s="98"/>
    </row>
    <row r="698" spans="1:17" s="306" customFormat="1" ht="15" customHeight="1">
      <c r="A698" s="349" t="s">
        <v>386</v>
      </c>
      <c r="B698" s="350" t="s">
        <v>517</v>
      </c>
      <c r="C698" s="300" t="s">
        <v>25</v>
      </c>
      <c r="D698" s="301" t="s">
        <v>133</v>
      </c>
      <c r="E698" s="302">
        <f>VLOOKUP($A698,Sheet1!$A$10:$P$487,3,FALSE)</f>
        <v>0</v>
      </c>
      <c r="F698" s="303">
        <f>VLOOKUP($A698,Sheet1!$A$10:$P$487,4,FALSE)</f>
        <v>0</v>
      </c>
      <c r="G698" s="303">
        <f>VLOOKUP($A698,Sheet1!$A$10:$P$487,5,FALSE)</f>
        <v>0</v>
      </c>
      <c r="H698" s="303">
        <f>VLOOKUP($A698,Sheet1!$A$10:$P$487,8,FALSE)</f>
        <v>1.56</v>
      </c>
      <c r="I698" s="304">
        <f t="shared" ref="I698:I702" si="158">G698+H698</f>
        <v>1.56</v>
      </c>
      <c r="J698" s="302">
        <f>VLOOKUP($A698,Sheet1!$A$10:$P$487,10,FALSE)</f>
        <v>0</v>
      </c>
      <c r="K698" s="303">
        <f>VLOOKUP($A698,Sheet1!$A$10:$P$487,11,FALSE)</f>
        <v>0</v>
      </c>
      <c r="L698" s="303">
        <f>VLOOKUP($A698,Sheet1!$A$10:$P$487,12,FALSE)</f>
        <v>0</v>
      </c>
      <c r="M698" s="303">
        <f>VLOOKUP($A698,Sheet1!$A$10:$P$487,15,FALSE)</f>
        <v>1.59</v>
      </c>
      <c r="N698" s="304">
        <f t="shared" ref="N698:N702" si="159">L698+M698</f>
        <v>1.59</v>
      </c>
      <c r="O698" s="305">
        <f t="shared" ref="O698:O699" si="160">((N698/I698)-1)*100</f>
        <v>1.9230769230769162</v>
      </c>
    </row>
    <row r="699" spans="1:17" s="306" customFormat="1" ht="15" customHeight="1">
      <c r="A699" s="349" t="s">
        <v>518</v>
      </c>
      <c r="B699" s="350" t="s">
        <v>519</v>
      </c>
      <c r="C699" s="300" t="s">
        <v>25</v>
      </c>
      <c r="D699" s="301" t="s">
        <v>133</v>
      </c>
      <c r="E699" s="302">
        <f>VLOOKUP($A699,Sheet1!$A$10:$P$487,3,FALSE)</f>
        <v>0</v>
      </c>
      <c r="F699" s="303">
        <f>VLOOKUP($A699,Sheet1!$A$10:$P$487,4,FALSE)</f>
        <v>2.85</v>
      </c>
      <c r="G699" s="303">
        <f>VLOOKUP($A699,Sheet1!$A$10:$P$487,5,FALSE)</f>
        <v>0</v>
      </c>
      <c r="H699" s="303">
        <f>VLOOKUP($A699,Sheet1!$A$10:$P$487,8,FALSE)</f>
        <v>0.64</v>
      </c>
      <c r="I699" s="304">
        <f t="shared" si="158"/>
        <v>0.64</v>
      </c>
      <c r="J699" s="302">
        <f>VLOOKUP($A699,Sheet1!$A$10:$P$487,10,FALSE)</f>
        <v>0</v>
      </c>
      <c r="K699" s="303">
        <f>VLOOKUP($A699,Sheet1!$A$10:$P$487,11,FALSE)</f>
        <v>3.38</v>
      </c>
      <c r="L699" s="303">
        <f>VLOOKUP($A699,Sheet1!$A$10:$P$487,12,FALSE)</f>
        <v>0</v>
      </c>
      <c r="M699" s="303">
        <f>VLOOKUP($A699,Sheet1!$A$10:$P$487,15,FALSE)</f>
        <v>1.06</v>
      </c>
      <c r="N699" s="304">
        <f t="shared" si="159"/>
        <v>1.06</v>
      </c>
      <c r="O699" s="305">
        <f t="shared" si="160"/>
        <v>65.625</v>
      </c>
    </row>
    <row r="700" spans="1:17" s="306" customFormat="1" ht="15" customHeight="1">
      <c r="A700" s="349" t="s">
        <v>248</v>
      </c>
      <c r="B700" s="350" t="s">
        <v>247</v>
      </c>
      <c r="C700" s="300" t="s">
        <v>25</v>
      </c>
      <c r="D700" s="301" t="s">
        <v>133</v>
      </c>
      <c r="E700" s="302">
        <f>VLOOKUP($A700,Sheet1!$A$10:$P$487,3,FALSE)</f>
        <v>0</v>
      </c>
      <c r="F700" s="303">
        <f>VLOOKUP($A700,Sheet1!$A$10:$P$487,4,FALSE)</f>
        <v>5.57</v>
      </c>
      <c r="G700" s="303">
        <f>VLOOKUP($A700,Sheet1!$A$10:$P$487,5,FALSE)</f>
        <v>0</v>
      </c>
      <c r="H700" s="303">
        <f>VLOOKUP($A700,Sheet1!$A$10:$P$487,8,FALSE)</f>
        <v>1.06</v>
      </c>
      <c r="I700" s="304">
        <f t="shared" si="158"/>
        <v>1.06</v>
      </c>
      <c r="J700" s="302">
        <f>VLOOKUP($A700,Sheet1!$A$10:$P$487,10,FALSE)</f>
        <v>0</v>
      </c>
      <c r="K700" s="303">
        <f>VLOOKUP($A700,Sheet1!$A$10:$P$487,11,FALSE)</f>
        <v>5.05</v>
      </c>
      <c r="L700" s="303">
        <f>VLOOKUP($A700,Sheet1!$A$10:$P$487,12,FALSE)</f>
        <v>0</v>
      </c>
      <c r="M700" s="303">
        <f>VLOOKUP($A700,Sheet1!$A$10:$P$487,15,FALSE)</f>
        <v>1.25</v>
      </c>
      <c r="N700" s="304">
        <f t="shared" si="159"/>
        <v>1.25</v>
      </c>
      <c r="O700" s="305">
        <f t="shared" ref="O700:O702" si="161">((N700/I700)-1)*100</f>
        <v>17.924528301886777</v>
      </c>
    </row>
    <row r="701" spans="1:17" s="306" customFormat="1" ht="15" customHeight="1">
      <c r="A701" s="349" t="s">
        <v>55</v>
      </c>
      <c r="B701" s="350" t="s">
        <v>246</v>
      </c>
      <c r="C701" s="300" t="s">
        <v>25</v>
      </c>
      <c r="D701" s="301" t="s">
        <v>133</v>
      </c>
      <c r="E701" s="302">
        <f>VLOOKUP($A701,Sheet1!$A$10:$P$487,3,FALSE)</f>
        <v>0</v>
      </c>
      <c r="F701" s="303">
        <f>VLOOKUP($A701,Sheet1!$A$10:$P$487,4,FALSE)</f>
        <v>0</v>
      </c>
      <c r="G701" s="303">
        <f>VLOOKUP($A701,Sheet1!$A$10:$P$487,5,FALSE)</f>
        <v>0</v>
      </c>
      <c r="H701" s="303">
        <f>VLOOKUP($A701,Sheet1!$A$10:$P$487,8,FALSE)</f>
        <v>5.83</v>
      </c>
      <c r="I701" s="304">
        <f t="shared" si="158"/>
        <v>5.83</v>
      </c>
      <c r="J701" s="302">
        <f>VLOOKUP($A701,Sheet1!$A$10:$P$487,10,FALSE)</f>
        <v>0</v>
      </c>
      <c r="K701" s="303">
        <f>VLOOKUP($A701,Sheet1!$A$10:$P$487,11,FALSE)</f>
        <v>0</v>
      </c>
      <c r="L701" s="303">
        <f>VLOOKUP($A701,Sheet1!$A$10:$P$487,12,FALSE)</f>
        <v>0</v>
      </c>
      <c r="M701" s="303">
        <f>VLOOKUP($A701,Sheet1!$A$10:$P$487,15,FALSE)</f>
        <v>8.3699999999999992</v>
      </c>
      <c r="N701" s="304">
        <f t="shared" si="159"/>
        <v>8.3699999999999992</v>
      </c>
      <c r="O701" s="305">
        <f t="shared" si="161"/>
        <v>43.567753001715246</v>
      </c>
    </row>
    <row r="702" spans="1:17" s="343" customFormat="1" ht="15" customHeight="1">
      <c r="A702" s="349" t="s">
        <v>325</v>
      </c>
      <c r="B702" s="350" t="s">
        <v>581</v>
      </c>
      <c r="C702" s="300" t="s">
        <v>25</v>
      </c>
      <c r="D702" s="301" t="s">
        <v>133</v>
      </c>
      <c r="E702" s="262">
        <f>VLOOKUP($A702,Sheet1!$A$10:$P$487,3,FALSE)</f>
        <v>0.01</v>
      </c>
      <c r="F702" s="263">
        <f>VLOOKUP($A702,Sheet1!$A$10:$P$487,4,FALSE)</f>
        <v>0</v>
      </c>
      <c r="G702" s="263">
        <f>VLOOKUP($A702,Sheet1!$A$10:$P$487,5,FALSE)</f>
        <v>0</v>
      </c>
      <c r="H702" s="263">
        <f>VLOOKUP($A702,Sheet1!$A$10:$P$487,8,FALSE)</f>
        <v>5.21</v>
      </c>
      <c r="I702" s="264">
        <f t="shared" si="158"/>
        <v>5.21</v>
      </c>
      <c r="J702" s="262">
        <f>VLOOKUP($A702,Sheet1!$A$10:$P$487,10,FALSE)</f>
        <v>0</v>
      </c>
      <c r="K702" s="263">
        <f>VLOOKUP($A702,Sheet1!$A$10:$P$487,11,FALSE)</f>
        <v>0</v>
      </c>
      <c r="L702" s="263">
        <f>VLOOKUP($A702,Sheet1!$A$10:$P$487,12,FALSE)</f>
        <v>0</v>
      </c>
      <c r="M702" s="263">
        <f>VLOOKUP($A702,Sheet1!$A$10:$P$487,15,FALSE)</f>
        <v>3.11</v>
      </c>
      <c r="N702" s="264">
        <f t="shared" si="159"/>
        <v>3.11</v>
      </c>
      <c r="O702" s="342">
        <f t="shared" si="161"/>
        <v>-40.307101727447211</v>
      </c>
      <c r="P702" s="306"/>
    </row>
    <row r="703" spans="1:17" s="99" customFormat="1" ht="15" customHeight="1">
      <c r="A703" s="553"/>
      <c r="B703" s="554"/>
      <c r="C703" s="243"/>
      <c r="D703" s="104"/>
      <c r="E703" s="102"/>
      <c r="F703" s="238"/>
      <c r="G703" s="238"/>
      <c r="H703" s="238"/>
      <c r="I703" s="239"/>
      <c r="J703" s="156"/>
      <c r="K703" s="238"/>
      <c r="L703" s="238"/>
      <c r="M703" s="238"/>
      <c r="N703" s="239"/>
      <c r="O703" s="152"/>
      <c r="P703" s="101"/>
      <c r="Q703" s="98"/>
    </row>
    <row r="704" spans="1:17" s="128" customFormat="1" ht="20.100000000000001" customHeight="1">
      <c r="A704" s="578" t="s">
        <v>306</v>
      </c>
      <c r="B704" s="492"/>
      <c r="C704" s="174"/>
      <c r="D704" s="146"/>
      <c r="E704" s="175">
        <f>SUM(E697:E703)</f>
        <v>0.01</v>
      </c>
      <c r="F704" s="176">
        <f t="shared" ref="F704:N704" si="162">SUM(F697:F703)</f>
        <v>8.42</v>
      </c>
      <c r="G704" s="176">
        <f t="shared" si="162"/>
        <v>0</v>
      </c>
      <c r="H704" s="176">
        <f t="shared" si="162"/>
        <v>14.3</v>
      </c>
      <c r="I704" s="177">
        <f t="shared" si="162"/>
        <v>14.3</v>
      </c>
      <c r="J704" s="175">
        <f t="shared" si="162"/>
        <v>0</v>
      </c>
      <c r="K704" s="176">
        <f t="shared" si="162"/>
        <v>8.43</v>
      </c>
      <c r="L704" s="176">
        <f t="shared" si="162"/>
        <v>0</v>
      </c>
      <c r="M704" s="176">
        <f t="shared" si="162"/>
        <v>15.379999999999999</v>
      </c>
      <c r="N704" s="177">
        <f t="shared" si="162"/>
        <v>15.379999999999999</v>
      </c>
      <c r="O704" s="258">
        <f t="shared" ref="O704:O705" si="163">((N704/I704)-1)*100</f>
        <v>7.5524475524475498</v>
      </c>
    </row>
    <row r="705" spans="1:16" s="128" customFormat="1" ht="20.100000000000001" customHeight="1">
      <c r="A705" s="578" t="s">
        <v>307</v>
      </c>
      <c r="B705" s="492"/>
      <c r="C705" s="174"/>
      <c r="D705" s="146"/>
      <c r="E705" s="7">
        <v>0.01</v>
      </c>
      <c r="F705" s="6">
        <v>9.64</v>
      </c>
      <c r="G705" s="6">
        <v>0</v>
      </c>
      <c r="H705" s="6">
        <v>22.8</v>
      </c>
      <c r="I705" s="5">
        <f>SUM(G705:H705)</f>
        <v>22.8</v>
      </c>
      <c r="J705" s="7">
        <v>0</v>
      </c>
      <c r="K705" s="6">
        <v>10</v>
      </c>
      <c r="L705" s="6">
        <v>0</v>
      </c>
      <c r="M705" s="6">
        <v>20.36</v>
      </c>
      <c r="N705" s="5">
        <f>SUM(L705:M705)</f>
        <v>20.36</v>
      </c>
      <c r="O705" s="258">
        <f t="shared" si="163"/>
        <v>-10.701754385964913</v>
      </c>
    </row>
    <row r="706" spans="1:16" s="98" customFormat="1" ht="15" customHeight="1">
      <c r="A706" s="505"/>
      <c r="B706" s="506"/>
      <c r="C706" s="324"/>
      <c r="D706" s="171"/>
      <c r="E706" s="172"/>
      <c r="F706" s="172"/>
      <c r="G706" s="172"/>
      <c r="H706" s="172"/>
      <c r="I706" s="172"/>
      <c r="J706" s="172"/>
      <c r="K706" s="172"/>
      <c r="L706" s="172"/>
      <c r="M706" s="172"/>
      <c r="N706" s="172"/>
      <c r="O706" s="173"/>
    </row>
    <row r="707" spans="1:16">
      <c r="J707" s="200"/>
      <c r="K707" s="200"/>
      <c r="L707" s="200"/>
      <c r="M707" s="200"/>
      <c r="N707" s="200"/>
    </row>
    <row r="708" spans="1:16" s="98" customFormat="1" ht="15" customHeight="1">
      <c r="A708" s="240"/>
      <c r="B708" s="241"/>
      <c r="C708" s="241"/>
      <c r="D708" s="242"/>
      <c r="E708" s="179"/>
      <c r="F708" s="179"/>
      <c r="G708" s="179"/>
      <c r="H708" s="179"/>
      <c r="I708" s="179"/>
      <c r="J708" s="179"/>
      <c r="K708" s="179"/>
      <c r="L708" s="179"/>
      <c r="M708" s="179"/>
      <c r="N708" s="179"/>
      <c r="O708" s="180"/>
    </row>
    <row r="709" spans="1:16" s="128" customFormat="1" ht="20.100000000000001" customHeight="1">
      <c r="A709" s="547" t="s">
        <v>308</v>
      </c>
      <c r="B709" s="548" t="s">
        <v>8</v>
      </c>
      <c r="C709" s="687"/>
      <c r="D709" s="689"/>
      <c r="E709" s="691"/>
      <c r="F709" s="691"/>
      <c r="G709" s="691"/>
      <c r="H709" s="691"/>
      <c r="I709" s="319"/>
      <c r="J709" s="691"/>
      <c r="K709" s="691"/>
      <c r="L709" s="691"/>
      <c r="M709" s="691"/>
      <c r="N709" s="691"/>
      <c r="O709" s="137"/>
    </row>
    <row r="710" spans="1:16" s="182" customFormat="1" ht="15" customHeight="1">
      <c r="A710" s="499"/>
      <c r="B710" s="499"/>
      <c r="C710" s="688"/>
      <c r="D710" s="690"/>
      <c r="E710" s="320"/>
      <c r="F710" s="320"/>
      <c r="G710" s="320"/>
      <c r="H710" s="320"/>
      <c r="I710" s="320"/>
      <c r="J710" s="320"/>
      <c r="K710" s="320"/>
      <c r="L710" s="320"/>
      <c r="M710" s="320"/>
      <c r="N710" s="320"/>
      <c r="O710" s="181"/>
      <c r="P710" s="241"/>
    </row>
    <row r="711" spans="1:16" s="144" customFormat="1" ht="15" customHeight="1">
      <c r="A711" s="471"/>
      <c r="B711" s="472"/>
      <c r="C711" s="473"/>
      <c r="D711" s="474"/>
      <c r="E711" s="680" t="s">
        <v>635</v>
      </c>
      <c r="F711" s="681"/>
      <c r="G711" s="681"/>
      <c r="H711" s="681"/>
      <c r="I711" s="682"/>
      <c r="J711" s="680" t="s">
        <v>868</v>
      </c>
      <c r="K711" s="681"/>
      <c r="L711" s="681"/>
      <c r="M711" s="681"/>
      <c r="N711" s="682"/>
      <c r="O711" s="475"/>
    </row>
    <row r="712" spans="1:16" s="144" customFormat="1" ht="27">
      <c r="A712" s="471" t="s">
        <v>254</v>
      </c>
      <c r="B712" s="472" t="s">
        <v>59</v>
      </c>
      <c r="C712" s="473" t="s">
        <v>255</v>
      </c>
      <c r="D712" s="474" t="s">
        <v>256</v>
      </c>
      <c r="E712" s="8" t="s">
        <v>60</v>
      </c>
      <c r="F712" s="222" t="s">
        <v>431</v>
      </c>
      <c r="G712" s="218" t="s">
        <v>333</v>
      </c>
      <c r="H712" s="9" t="s">
        <v>331</v>
      </c>
      <c r="I712" s="450" t="s">
        <v>332</v>
      </c>
      <c r="J712" s="8" t="s">
        <v>60</v>
      </c>
      <c r="K712" s="222" t="s">
        <v>431</v>
      </c>
      <c r="L712" s="218" t="s">
        <v>333</v>
      </c>
      <c r="M712" s="9" t="s">
        <v>331</v>
      </c>
      <c r="N712" s="450" t="s">
        <v>332</v>
      </c>
      <c r="O712" s="145" t="s">
        <v>1684</v>
      </c>
    </row>
    <row r="713" spans="1:16" s="144" customFormat="1" ht="15" customHeight="1">
      <c r="A713" s="94"/>
      <c r="B713" s="345"/>
      <c r="C713" s="95"/>
      <c r="D713" s="146"/>
      <c r="E713" s="149"/>
      <c r="F713" s="150"/>
      <c r="G713" s="150"/>
      <c r="H713" s="96"/>
      <c r="I713" s="151"/>
      <c r="J713" s="149"/>
      <c r="K713" s="150"/>
      <c r="L713" s="150"/>
      <c r="M713" s="150"/>
      <c r="N713" s="97"/>
      <c r="O713" s="147"/>
    </row>
    <row r="714" spans="1:16" s="306" customFormat="1" ht="15" customHeight="1">
      <c r="A714" s="340" t="s">
        <v>853</v>
      </c>
      <c r="B714" s="364" t="s">
        <v>854</v>
      </c>
      <c r="C714" s="311" t="s">
        <v>855</v>
      </c>
      <c r="D714" s="312" t="s">
        <v>790</v>
      </c>
      <c r="E714" s="302">
        <f>VLOOKUP($A714,Sheet1!$A$10:$P$487,3,FALSE)</f>
        <v>0</v>
      </c>
      <c r="F714" s="303">
        <f>VLOOKUP($A714,Sheet1!$A$10:$P$487,4,FALSE)</f>
        <v>0</v>
      </c>
      <c r="G714" s="303">
        <f>VLOOKUP($A714,Sheet1!$A$10:$P$487,5,FALSE)</f>
        <v>0</v>
      </c>
      <c r="H714" s="303">
        <f>VLOOKUP($A714,Sheet1!$A$10:$P$487,8,FALSE)</f>
        <v>0.59</v>
      </c>
      <c r="I714" s="304">
        <f t="shared" ref="I714" si="164">G714+H714</f>
        <v>0.59</v>
      </c>
      <c r="J714" s="302">
        <f>VLOOKUP($A714,Sheet1!$A$10:$P$487,10,FALSE)</f>
        <v>0</v>
      </c>
      <c r="K714" s="303">
        <f>VLOOKUP($A714,Sheet1!$A$10:$P$487,11,FALSE)</f>
        <v>0.04</v>
      </c>
      <c r="L714" s="303">
        <f>VLOOKUP($A714,Sheet1!$A$10:$P$487,12,FALSE)</f>
        <v>0</v>
      </c>
      <c r="M714" s="303">
        <f>VLOOKUP($A714,Sheet1!$A$10:$P$487,15,FALSE)</f>
        <v>0.31</v>
      </c>
      <c r="N714" s="304">
        <f t="shared" ref="N714" si="165">L714+M714</f>
        <v>0.31</v>
      </c>
      <c r="O714" s="305">
        <f t="shared" ref="O714" si="166">((N714/I714)-1)*100</f>
        <v>-47.457627118644062</v>
      </c>
    </row>
    <row r="715" spans="1:16" s="306" customFormat="1" ht="15" customHeight="1">
      <c r="A715" s="340"/>
      <c r="B715" s="364"/>
      <c r="C715" s="311"/>
      <c r="D715" s="312"/>
      <c r="E715" s="302"/>
      <c r="F715" s="303"/>
      <c r="G715" s="303"/>
      <c r="H715" s="303"/>
      <c r="I715" s="304"/>
      <c r="J715" s="302"/>
      <c r="K715" s="303"/>
      <c r="L715" s="303"/>
      <c r="M715" s="303"/>
      <c r="N715" s="304"/>
      <c r="O715" s="305"/>
    </row>
    <row r="716" spans="1:16" s="306" customFormat="1" ht="15" customHeight="1">
      <c r="A716" s="340" t="s">
        <v>326</v>
      </c>
      <c r="B716" s="364" t="s">
        <v>327</v>
      </c>
      <c r="C716" s="311" t="s">
        <v>17</v>
      </c>
      <c r="D716" s="312" t="s">
        <v>137</v>
      </c>
      <c r="E716" s="302">
        <f>VLOOKUP($A716,Sheet1!$A$10:$P$487,3,FALSE)</f>
        <v>0</v>
      </c>
      <c r="F716" s="303">
        <f>VLOOKUP($A716,Sheet1!$A$10:$P$487,4,FALSE)</f>
        <v>0</v>
      </c>
      <c r="G716" s="303">
        <f>VLOOKUP($A716,Sheet1!$A$10:$P$487,5,FALSE)</f>
        <v>0.45</v>
      </c>
      <c r="H716" s="303">
        <f>VLOOKUP($A716,Sheet1!$A$10:$P$487,8,FALSE)</f>
        <v>0.78</v>
      </c>
      <c r="I716" s="304">
        <f t="shared" ref="I716:I717" si="167">G716+H716</f>
        <v>1.23</v>
      </c>
      <c r="J716" s="302">
        <f>VLOOKUP($A716,Sheet1!$A$10:$P$487,10,FALSE)</f>
        <v>0</v>
      </c>
      <c r="K716" s="303">
        <f>VLOOKUP($A716,Sheet1!$A$10:$P$487,11,FALSE)</f>
        <v>0.31</v>
      </c>
      <c r="L716" s="303">
        <f>VLOOKUP($A716,Sheet1!$A$10:$P$487,12,FALSE)</f>
        <v>7.0000000000000007E-2</v>
      </c>
      <c r="M716" s="303">
        <f>VLOOKUP($A716,Sheet1!$A$10:$P$487,15,FALSE)</f>
        <v>0.7</v>
      </c>
      <c r="N716" s="304">
        <f t="shared" ref="N716:N717" si="168">L716+M716</f>
        <v>0.77</v>
      </c>
      <c r="O716" s="305">
        <f t="shared" ref="O716:O721" si="169">((N716/I716)-1)*100</f>
        <v>-37.39837398373983</v>
      </c>
    </row>
    <row r="717" spans="1:16" s="306" customFormat="1" ht="15" customHeight="1">
      <c r="A717" s="340" t="s">
        <v>856</v>
      </c>
      <c r="B717" s="364" t="s">
        <v>857</v>
      </c>
      <c r="C717" s="311" t="s">
        <v>17</v>
      </c>
      <c r="D717" s="312" t="s">
        <v>132</v>
      </c>
      <c r="E717" s="302">
        <f>VLOOKUP($A717,Sheet1!$A$10:$P$487,3,FALSE)</f>
        <v>0</v>
      </c>
      <c r="F717" s="303">
        <f>VLOOKUP($A717,Sheet1!$A$10:$P$487,4,FALSE)</f>
        <v>0</v>
      </c>
      <c r="G717" s="303">
        <f>VLOOKUP($A717,Sheet1!$A$10:$P$487,5,FALSE)</f>
        <v>0</v>
      </c>
      <c r="H717" s="303">
        <f>VLOOKUP($A717,Sheet1!$A$10:$P$487,8,FALSE)</f>
        <v>0.65</v>
      </c>
      <c r="I717" s="304">
        <f t="shared" si="167"/>
        <v>0.65</v>
      </c>
      <c r="J717" s="302">
        <f>VLOOKUP($A717,Sheet1!$A$10:$P$487,10,FALSE)</f>
        <v>0</v>
      </c>
      <c r="K717" s="303">
        <f>VLOOKUP($A717,Sheet1!$A$10:$P$487,11,FALSE)</f>
        <v>0</v>
      </c>
      <c r="L717" s="303">
        <f>VLOOKUP($A717,Sheet1!$A$10:$P$487,12,FALSE)</f>
        <v>0.48</v>
      </c>
      <c r="M717" s="303">
        <f>VLOOKUP($A717,Sheet1!$A$10:$P$487,15,FALSE)</f>
        <v>0.57999999999999996</v>
      </c>
      <c r="N717" s="304">
        <f t="shared" si="168"/>
        <v>1.06</v>
      </c>
      <c r="O717" s="305">
        <f t="shared" si="169"/>
        <v>63.076923076923073</v>
      </c>
    </row>
    <row r="718" spans="1:16" s="306" customFormat="1" ht="15" customHeight="1">
      <c r="A718" s="340"/>
      <c r="B718" s="364"/>
      <c r="C718" s="311"/>
      <c r="D718" s="312"/>
      <c r="E718" s="302"/>
      <c r="F718" s="303"/>
      <c r="G718" s="303"/>
      <c r="H718" s="303"/>
      <c r="I718" s="304"/>
      <c r="J718" s="302"/>
      <c r="K718" s="303"/>
      <c r="L718" s="303"/>
      <c r="M718" s="303"/>
      <c r="N718" s="304"/>
      <c r="O718" s="305"/>
    </row>
    <row r="719" spans="1:16" s="306" customFormat="1" ht="15" customHeight="1">
      <c r="A719" s="339" t="s">
        <v>611</v>
      </c>
      <c r="B719" s="347" t="s">
        <v>612</v>
      </c>
      <c r="C719" s="300" t="s">
        <v>859</v>
      </c>
      <c r="D719" s="325" t="s">
        <v>135</v>
      </c>
      <c r="E719" s="302">
        <f>VLOOKUP($A719,Sheet1!$A$10:$P$487,3,FALSE)</f>
        <v>0.01</v>
      </c>
      <c r="F719" s="303">
        <f>VLOOKUP($A719,Sheet1!$A$10:$P$487,4,FALSE)</f>
        <v>0.05</v>
      </c>
      <c r="G719" s="303">
        <f>VLOOKUP($A719,Sheet1!$A$10:$P$487,5,FALSE)</f>
        <v>0</v>
      </c>
      <c r="H719" s="303">
        <f>VLOOKUP($A719,Sheet1!$A$10:$P$487,8,FALSE)</f>
        <v>0.28000000000000003</v>
      </c>
      <c r="I719" s="304">
        <f t="shared" ref="I719:I721" si="170">G719+H719</f>
        <v>0.28000000000000003</v>
      </c>
      <c r="J719" s="302">
        <f>VLOOKUP($A719,Sheet1!$A$10:$P$487,10,FALSE)</f>
        <v>0</v>
      </c>
      <c r="K719" s="303">
        <f>VLOOKUP($A719,Sheet1!$A$10:$P$487,11,FALSE)</f>
        <v>0.5</v>
      </c>
      <c r="L719" s="303">
        <f>VLOOKUP($A719,Sheet1!$A$10:$P$487,12,FALSE)</f>
        <v>0</v>
      </c>
      <c r="M719" s="303">
        <f>VLOOKUP($A719,Sheet1!$A$10:$P$487,15,FALSE)</f>
        <v>0.76</v>
      </c>
      <c r="N719" s="304">
        <f t="shared" ref="N719:N721" si="171">L719+M719</f>
        <v>0.76</v>
      </c>
      <c r="O719" s="305">
        <f>((N719/I719)-1)*100</f>
        <v>171.42857142857139</v>
      </c>
    </row>
    <row r="720" spans="1:16" s="306" customFormat="1" ht="15" customHeight="1">
      <c r="A720" s="339" t="s">
        <v>1648</v>
      </c>
      <c r="B720" s="347" t="s">
        <v>1647</v>
      </c>
      <c r="C720" s="300" t="s">
        <v>859</v>
      </c>
      <c r="D720" s="301" t="s">
        <v>1649</v>
      </c>
      <c r="E720" s="302">
        <f>VLOOKUP($A720,Sheet1!$A$10:$P$487,3,FALSE)</f>
        <v>0.01</v>
      </c>
      <c r="F720" s="303">
        <f>VLOOKUP($A720,Sheet1!$A$10:$P$487,4,FALSE)</f>
        <v>0.56000000000000005</v>
      </c>
      <c r="G720" s="303">
        <f>VLOOKUP($A720,Sheet1!$A$10:$P$487,5,FALSE)</f>
        <v>0</v>
      </c>
      <c r="H720" s="303">
        <f>VLOOKUP($A720,Sheet1!$A$10:$P$487,8,FALSE)</f>
        <v>0.68</v>
      </c>
      <c r="I720" s="304">
        <f t="shared" ref="I720" si="172">G720+H720</f>
        <v>0.68</v>
      </c>
      <c r="J720" s="302">
        <f>VLOOKUP($A720,Sheet1!$A$10:$P$487,10,FALSE)</f>
        <v>0.01</v>
      </c>
      <c r="K720" s="303">
        <f>VLOOKUP($A720,Sheet1!$A$10:$P$487,11,FALSE)</f>
        <v>1.31</v>
      </c>
      <c r="L720" s="303">
        <f>VLOOKUP($A720,Sheet1!$A$10:$P$487,12,FALSE)</f>
        <v>0</v>
      </c>
      <c r="M720" s="303">
        <f>VLOOKUP($A720,Sheet1!$A$10:$P$487,15,FALSE)</f>
        <v>2.33</v>
      </c>
      <c r="N720" s="304">
        <f t="shared" ref="N720" si="173">L720+M720</f>
        <v>2.33</v>
      </c>
      <c r="O720" s="305">
        <f>((N720/I720)-1)*100</f>
        <v>242.64705882352939</v>
      </c>
    </row>
    <row r="721" spans="1:17" s="306" customFormat="1" ht="15" customHeight="1">
      <c r="A721" s="340" t="s">
        <v>617</v>
      </c>
      <c r="B721" s="364" t="s">
        <v>618</v>
      </c>
      <c r="C721" s="311" t="s">
        <v>858</v>
      </c>
      <c r="D721" s="312" t="s">
        <v>129</v>
      </c>
      <c r="E721" s="302">
        <f>VLOOKUP($A721,Sheet1!$A$10:$P$487,3,FALSE)</f>
        <v>0.01</v>
      </c>
      <c r="F721" s="303">
        <f>VLOOKUP($A721,Sheet1!$A$10:$P$487,4,FALSE)</f>
        <v>0.67</v>
      </c>
      <c r="G721" s="303">
        <f>VLOOKUP($A721,Sheet1!$A$10:$P$487,5,FALSE)</f>
        <v>0</v>
      </c>
      <c r="H721" s="303">
        <f>VLOOKUP($A721,Sheet1!$A$10:$P$487,8,FALSE)</f>
        <v>1.22</v>
      </c>
      <c r="I721" s="304">
        <f t="shared" si="170"/>
        <v>1.22</v>
      </c>
      <c r="J721" s="302">
        <f>VLOOKUP($A721,Sheet1!$A$10:$P$487,10,FALSE)</f>
        <v>0</v>
      </c>
      <c r="K721" s="303">
        <f>VLOOKUP($A721,Sheet1!$A$10:$P$487,11,FALSE)</f>
        <v>0.83</v>
      </c>
      <c r="L721" s="303">
        <f>VLOOKUP($A721,Sheet1!$A$10:$P$487,12,FALSE)</f>
        <v>0</v>
      </c>
      <c r="M721" s="303">
        <f>VLOOKUP($A721,Sheet1!$A$10:$P$487,15,FALSE)</f>
        <v>2.46</v>
      </c>
      <c r="N721" s="304">
        <f t="shared" si="171"/>
        <v>2.46</v>
      </c>
      <c r="O721" s="305">
        <f t="shared" si="169"/>
        <v>101.63934426229505</v>
      </c>
    </row>
    <row r="722" spans="1:17" s="306" customFormat="1" ht="15" customHeight="1">
      <c r="A722" s="340" t="s">
        <v>1650</v>
      </c>
      <c r="B722" s="447" t="s">
        <v>1655</v>
      </c>
      <c r="C722" s="311" t="s">
        <v>858</v>
      </c>
      <c r="D722" s="448" t="s">
        <v>1656</v>
      </c>
      <c r="E722" s="449">
        <f>VLOOKUP($A722,Sheet1!$A$10:$P$487,3,FALSE)</f>
        <v>0.02</v>
      </c>
      <c r="F722" s="303">
        <f>VLOOKUP($A722,Sheet1!$A$10:$P$487,4,FALSE)</f>
        <v>0.12</v>
      </c>
      <c r="G722" s="303">
        <f>VLOOKUP($A722,Sheet1!$A$10:$P$487,5,FALSE)</f>
        <v>0</v>
      </c>
      <c r="H722" s="303">
        <f>VLOOKUP($A722,Sheet1!$A$10:$P$487,8,FALSE)</f>
        <v>0.1</v>
      </c>
      <c r="I722" s="304">
        <f t="shared" ref="I722:I724" si="174">G722+H722</f>
        <v>0.1</v>
      </c>
      <c r="J722" s="302">
        <f>VLOOKUP($A722,Sheet1!$A$10:$P$487,10,FALSE)</f>
        <v>0.03</v>
      </c>
      <c r="K722" s="303">
        <f>VLOOKUP($A722,Sheet1!$A$10:$P$487,11,FALSE)</f>
        <v>0.33</v>
      </c>
      <c r="L722" s="303">
        <f>VLOOKUP($A722,Sheet1!$A$10:$P$487,12,FALSE)</f>
        <v>0</v>
      </c>
      <c r="M722" s="303">
        <f>VLOOKUP($A722,Sheet1!$A$10:$P$487,15,FALSE)</f>
        <v>0.47</v>
      </c>
      <c r="N722" s="304">
        <f t="shared" ref="N722:N724" si="175">L722+M722</f>
        <v>0.47</v>
      </c>
      <c r="O722" s="152">
        <f t="shared" ref="O722:O724" si="176">((N722/I722)-1)*100</f>
        <v>369.99999999999994</v>
      </c>
    </row>
    <row r="723" spans="1:17" s="306" customFormat="1" ht="15" customHeight="1">
      <c r="A723" s="340" t="s">
        <v>1651</v>
      </c>
      <c r="B723" s="447" t="s">
        <v>1654</v>
      </c>
      <c r="C723" s="311" t="s">
        <v>858</v>
      </c>
      <c r="D723" s="448" t="s">
        <v>1657</v>
      </c>
      <c r="E723" s="449">
        <f>VLOOKUP($A723,Sheet1!$A$10:$P$487,3,FALSE)</f>
        <v>0.01</v>
      </c>
      <c r="F723" s="303">
        <f>VLOOKUP($A723,Sheet1!$A$10:$P$487,4,FALSE)</f>
        <v>0</v>
      </c>
      <c r="G723" s="303">
        <f>VLOOKUP($A723,Sheet1!$A$10:$P$487,5,FALSE)</f>
        <v>0</v>
      </c>
      <c r="H723" s="303">
        <f>VLOOKUP($A723,Sheet1!$A$10:$P$487,8,FALSE)</f>
        <v>0.19</v>
      </c>
      <c r="I723" s="304">
        <f t="shared" si="174"/>
        <v>0.19</v>
      </c>
      <c r="J723" s="302">
        <f>VLOOKUP($A723,Sheet1!$A$10:$P$487,10,FALSE)</f>
        <v>0.02</v>
      </c>
      <c r="K723" s="303">
        <f>VLOOKUP($A723,Sheet1!$A$10:$P$487,11,FALSE)</f>
        <v>0.88</v>
      </c>
      <c r="L723" s="303">
        <f>VLOOKUP($A723,Sheet1!$A$10:$P$487,12,FALSE)</f>
        <v>0</v>
      </c>
      <c r="M723" s="303">
        <f>VLOOKUP($A723,Sheet1!$A$10:$P$487,15,FALSE)</f>
        <v>0.59</v>
      </c>
      <c r="N723" s="304">
        <f t="shared" si="175"/>
        <v>0.59</v>
      </c>
      <c r="O723" s="152">
        <f t="shared" si="176"/>
        <v>210.52631578947367</v>
      </c>
    </row>
    <row r="724" spans="1:17" s="306" customFormat="1" ht="15" customHeight="1">
      <c r="A724" s="340" t="s">
        <v>1652</v>
      </c>
      <c r="B724" s="447" t="s">
        <v>1653</v>
      </c>
      <c r="C724" s="311" t="s">
        <v>858</v>
      </c>
      <c r="D724" s="448" t="s">
        <v>1658</v>
      </c>
      <c r="E724" s="449">
        <f>VLOOKUP($A724,Sheet1!$A$10:$P$487,3,FALSE)</f>
        <v>0</v>
      </c>
      <c r="F724" s="303">
        <f>VLOOKUP($A724,Sheet1!$A$10:$P$487,4,FALSE)</f>
        <v>0.18</v>
      </c>
      <c r="G724" s="303">
        <f>VLOOKUP($A724,Sheet1!$A$10:$P$487,5,FALSE)</f>
        <v>0</v>
      </c>
      <c r="H724" s="303">
        <f>VLOOKUP($A724,Sheet1!$A$10:$P$487,8,FALSE)</f>
        <v>0.23</v>
      </c>
      <c r="I724" s="304">
        <f t="shared" si="174"/>
        <v>0.23</v>
      </c>
      <c r="J724" s="302">
        <f>VLOOKUP($A724,Sheet1!$A$10:$P$487,10,FALSE)</f>
        <v>0</v>
      </c>
      <c r="K724" s="303">
        <f>VLOOKUP($A724,Sheet1!$A$10:$P$487,11,FALSE)</f>
        <v>0.64</v>
      </c>
      <c r="L724" s="303">
        <f>VLOOKUP($A724,Sheet1!$A$10:$P$487,12,FALSE)</f>
        <v>0</v>
      </c>
      <c r="M724" s="303">
        <f>VLOOKUP($A724,Sheet1!$A$10:$P$487,15,FALSE)</f>
        <v>0.83</v>
      </c>
      <c r="N724" s="304">
        <f t="shared" si="175"/>
        <v>0.83</v>
      </c>
      <c r="O724" s="152">
        <f t="shared" si="176"/>
        <v>260.86956521739125</v>
      </c>
    </row>
    <row r="725" spans="1:17" s="99" customFormat="1" ht="15" customHeight="1">
      <c r="A725" s="496"/>
      <c r="B725" s="497"/>
      <c r="C725" s="243"/>
      <c r="D725" s="104"/>
      <c r="E725" s="102"/>
      <c r="F725" s="238"/>
      <c r="G725" s="238"/>
      <c r="H725" s="238"/>
      <c r="I725" s="239"/>
      <c r="J725" s="156"/>
      <c r="K725" s="238"/>
      <c r="L725" s="238"/>
      <c r="M725" s="238"/>
      <c r="N725" s="239"/>
      <c r="O725" s="152"/>
      <c r="P725" s="101"/>
      <c r="Q725" s="98"/>
    </row>
    <row r="726" spans="1:17" s="128" customFormat="1" ht="20.100000000000001" customHeight="1">
      <c r="A726" s="578" t="s">
        <v>309</v>
      </c>
      <c r="B726" s="492"/>
      <c r="C726" s="267"/>
      <c r="D726" s="269"/>
      <c r="E726" s="246">
        <f>SUM(E713:E725)</f>
        <v>6.0000000000000005E-2</v>
      </c>
      <c r="F726" s="275">
        <f t="shared" ref="F726:N726" si="177">SUM(F713:F725)</f>
        <v>1.5800000000000003</v>
      </c>
      <c r="G726" s="275">
        <f t="shared" si="177"/>
        <v>0.45</v>
      </c>
      <c r="H726" s="275">
        <f t="shared" si="177"/>
        <v>4.7200000000000006</v>
      </c>
      <c r="I726" s="276">
        <f t="shared" si="177"/>
        <v>5.1700000000000008</v>
      </c>
      <c r="J726" s="246">
        <f t="shared" si="177"/>
        <v>0.06</v>
      </c>
      <c r="K726" s="275">
        <f t="shared" si="177"/>
        <v>4.84</v>
      </c>
      <c r="L726" s="275">
        <f t="shared" si="177"/>
        <v>0.55000000000000004</v>
      </c>
      <c r="M726" s="275">
        <f t="shared" si="177"/>
        <v>9.0299999999999994</v>
      </c>
      <c r="N726" s="276">
        <f t="shared" si="177"/>
        <v>9.58</v>
      </c>
      <c r="O726" s="258">
        <f t="shared" ref="O726:O727" si="178">((N726/I726)-1)*100</f>
        <v>85.299806576402304</v>
      </c>
    </row>
    <row r="727" spans="1:17" s="128" customFormat="1" ht="20.100000000000001" customHeight="1" thickBot="1">
      <c r="A727" s="579" t="s">
        <v>310</v>
      </c>
      <c r="B727" s="555"/>
      <c r="C727" s="244"/>
      <c r="D727" s="270"/>
      <c r="E727" s="201">
        <v>0.71</v>
      </c>
      <c r="F727" s="202">
        <v>2</v>
      </c>
      <c r="G727" s="202">
        <v>3.35</v>
      </c>
      <c r="H727" s="202">
        <v>6.58</v>
      </c>
      <c r="I727" s="373">
        <f>SUM(G727:H727)</f>
        <v>9.93</v>
      </c>
      <c r="J727" s="201">
        <v>0.74</v>
      </c>
      <c r="K727" s="202">
        <v>5.67</v>
      </c>
      <c r="L727" s="202">
        <v>4.03</v>
      </c>
      <c r="M727" s="202">
        <v>13.03</v>
      </c>
      <c r="N727" s="373">
        <f>SUM(L727:M727)</f>
        <v>17.059999999999999</v>
      </c>
      <c r="O727" s="259">
        <f t="shared" si="178"/>
        <v>71.802618328298081</v>
      </c>
    </row>
    <row r="728" spans="1:17" s="157" customFormat="1" ht="15" customHeight="1">
      <c r="A728" s="486"/>
      <c r="B728" s="313"/>
      <c r="C728" s="245"/>
      <c r="D728" s="271"/>
      <c r="E728" s="431"/>
      <c r="F728" s="431"/>
      <c r="G728" s="431"/>
      <c r="H728" s="431"/>
      <c r="I728" s="431"/>
      <c r="J728" s="431"/>
      <c r="K728" s="431"/>
      <c r="L728" s="431"/>
      <c r="M728" s="431"/>
      <c r="N728" s="431"/>
      <c r="O728" s="487"/>
      <c r="P728" s="98"/>
    </row>
    <row r="729" spans="1:17" s="519" customFormat="1" ht="20.100000000000001" customHeight="1">
      <c r="A729" s="511" t="s">
        <v>311</v>
      </c>
      <c r="B729" s="512" t="s">
        <v>9</v>
      </c>
      <c r="C729" s="513"/>
      <c r="D729" s="514"/>
      <c r="E729" s="515">
        <v>0.28000000000000003</v>
      </c>
      <c r="F729" s="516">
        <v>33.380000000000003</v>
      </c>
      <c r="G729" s="516">
        <v>109.18</v>
      </c>
      <c r="H729" s="516">
        <v>463.26</v>
      </c>
      <c r="I729" s="517">
        <f>SUM(G729:H729)</f>
        <v>572.44000000000005</v>
      </c>
      <c r="J729" s="515">
        <v>0.59</v>
      </c>
      <c r="K729" s="516">
        <v>43.7</v>
      </c>
      <c r="L729" s="516">
        <v>139.83000000000001</v>
      </c>
      <c r="M729" s="516">
        <v>483.49</v>
      </c>
      <c r="N729" s="517">
        <f>SUM(L729:M729)</f>
        <v>623.32000000000005</v>
      </c>
      <c r="O729" s="518">
        <f t="shared" ref="O729" si="179">((N729/I729)-1)*100</f>
        <v>8.8882677660540921</v>
      </c>
    </row>
    <row r="730" spans="1:17" s="527" customFormat="1" ht="15" customHeight="1">
      <c r="A730" s="520"/>
      <c r="B730" s="521"/>
      <c r="C730" s="522"/>
      <c r="D730" s="457"/>
      <c r="E730" s="523"/>
      <c r="F730" s="524"/>
      <c r="G730" s="524"/>
      <c r="H730" s="524"/>
      <c r="I730" s="525"/>
      <c r="J730" s="523"/>
      <c r="K730" s="524"/>
      <c r="L730" s="524"/>
      <c r="M730" s="524"/>
      <c r="N730" s="525"/>
      <c r="O730" s="526"/>
    </row>
    <row r="731" spans="1:17" s="527" customFormat="1" ht="20.100000000000001" customHeight="1">
      <c r="A731" s="577" t="s">
        <v>312</v>
      </c>
      <c r="B731" s="556"/>
      <c r="C731" s="522"/>
      <c r="D731" s="457"/>
      <c r="E731" s="515">
        <v>3.11</v>
      </c>
      <c r="F731" s="516">
        <v>6.99</v>
      </c>
      <c r="G731" s="516">
        <v>8.39</v>
      </c>
      <c r="H731" s="516">
        <v>53.98</v>
      </c>
      <c r="I731" s="517">
        <v>62.37</v>
      </c>
      <c r="J731" s="515">
        <v>3.27</v>
      </c>
      <c r="K731" s="516">
        <v>8.1300000000000008</v>
      </c>
      <c r="L731" s="580">
        <v>5.4</v>
      </c>
      <c r="M731" s="516">
        <v>22.14</v>
      </c>
      <c r="N731" s="517">
        <v>27.54</v>
      </c>
      <c r="O731" s="518">
        <f t="shared" ref="O731" si="180">((N731/I731)-1)*100</f>
        <v>-55.84415584415585</v>
      </c>
    </row>
    <row r="732" spans="1:17" s="136" customFormat="1" ht="24.95" customHeight="1" thickBot="1">
      <c r="A732" s="557"/>
      <c r="B732" s="558"/>
      <c r="C732" s="120"/>
      <c r="D732" s="272"/>
      <c r="E732" s="203"/>
      <c r="F732" s="204"/>
      <c r="G732" s="204"/>
      <c r="H732" s="204"/>
      <c r="I732" s="205"/>
      <c r="J732" s="203"/>
      <c r="K732" s="204"/>
      <c r="L732" s="204"/>
      <c r="M732" s="204"/>
      <c r="N732" s="205"/>
      <c r="O732" s="206"/>
    </row>
    <row r="733" spans="1:17" s="136" customFormat="1" ht="24.95" customHeight="1" thickBot="1">
      <c r="A733" s="640" t="s">
        <v>313</v>
      </c>
      <c r="B733" s="560"/>
      <c r="C733" s="121"/>
      <c r="D733" s="273"/>
      <c r="E733" s="207">
        <f>E731+E729+E726+E704+E688+E672+E530+E247+E82</f>
        <v>5.26</v>
      </c>
      <c r="F733" s="208">
        <f>F731+F729+F726+F704+F688+F672+F530+F247+F82</f>
        <v>213.79000000000005</v>
      </c>
      <c r="G733" s="208">
        <f>G731+G729+G726+G704+G688+G672+G530+G247+G82</f>
        <v>800.58999999999958</v>
      </c>
      <c r="H733" s="208">
        <f>H731+H729+H726+H704+H688+H672+H530+H247+H82</f>
        <v>3159.6699999999992</v>
      </c>
      <c r="I733" s="209">
        <f>SUM(G733:H733)</f>
        <v>3960.2599999999989</v>
      </c>
      <c r="J733" s="207">
        <f>J731+J729+J726+J704+J688+J672+J530+J247+J82</f>
        <v>6.07</v>
      </c>
      <c r="K733" s="208">
        <f>K731+K729+K726+K704+K688+K672+K530+K247+K82</f>
        <v>243.12000000000009</v>
      </c>
      <c r="L733" s="208">
        <f>L731+L729+L726+L704+L688+L672+L530+L247+L82</f>
        <v>891.66999999999973</v>
      </c>
      <c r="M733" s="208">
        <f>M731+M729+M726+M704+M688+M672+M530+M247+M82</f>
        <v>3332.9600000000005</v>
      </c>
      <c r="N733" s="209">
        <f>N731+N729+N726+N704+N688+N672+N530+N247+N82</f>
        <v>4224.6299999999992</v>
      </c>
      <c r="O733" s="259">
        <f t="shared" ref="O733:O734" si="181">((N733/I733)-1)*100</f>
        <v>6.6755718058915336</v>
      </c>
    </row>
    <row r="734" spans="1:17" s="136" customFormat="1" ht="24.95" customHeight="1" thickBot="1">
      <c r="A734" s="640" t="s">
        <v>314</v>
      </c>
      <c r="B734" s="560"/>
      <c r="C734" s="121"/>
      <c r="D734" s="273"/>
      <c r="E734" s="207">
        <f>SUM(E727,E705,E689,E673,E531,E248,E83)</f>
        <v>5.2999999999999989</v>
      </c>
      <c r="F734" s="208">
        <f>SUM(F727,F705,F689,F673,F531,F248,F83)</f>
        <v>213.41000000000003</v>
      </c>
      <c r="G734" s="208">
        <f>SUM(G727,G705,G689,G673,G531,G248,G83)</f>
        <v>791.34999999999991</v>
      </c>
      <c r="H734" s="208">
        <f>SUM(H727,H705,H689,H673,H531,H248,H83)</f>
        <v>3135.82</v>
      </c>
      <c r="I734" s="209">
        <f>SUM(G734:H734)</f>
        <v>3927.17</v>
      </c>
      <c r="J734" s="207">
        <f>SUM(J727,J705,J689,J673,J531,J248,J83)</f>
        <v>6.08</v>
      </c>
      <c r="K734" s="208">
        <f>SUM(K727,K705,K689,K673,K531,K248,K83)</f>
        <v>241.48</v>
      </c>
      <c r="L734" s="208">
        <f>SUM(L727,L705,L689,L673,L531,L248,L83)</f>
        <v>882.38</v>
      </c>
      <c r="M734" s="208">
        <f>SUM(M727,M705,M689,M673,M531,M248,M83)</f>
        <v>3316.53</v>
      </c>
      <c r="N734" s="209">
        <f>SUM(N727,N705,N689,N673,N531,N248,N83)</f>
        <v>4198.91</v>
      </c>
      <c r="O734" s="260">
        <f t="shared" si="181"/>
        <v>6.919486551384324</v>
      </c>
    </row>
    <row r="735" spans="1:17" s="136" customFormat="1" ht="24.95" customHeight="1">
      <c r="A735" s="548"/>
      <c r="B735" s="548"/>
      <c r="C735" s="637"/>
      <c r="D735" s="594"/>
      <c r="E735" s="638"/>
      <c r="F735" s="638"/>
      <c r="G735" s="638"/>
      <c r="H735" s="638"/>
      <c r="I735" s="638"/>
      <c r="J735" s="638"/>
      <c r="K735" s="638"/>
      <c r="L735" s="638"/>
      <c r="M735" s="638"/>
      <c r="N735" s="638"/>
      <c r="O735" s="639"/>
    </row>
    <row r="736" spans="1:17">
      <c r="A736" s="644" t="s">
        <v>1793</v>
      </c>
      <c r="B736" s="646"/>
      <c r="C736" s="646"/>
      <c r="D736" s="647"/>
      <c r="E736" s="641">
        <v>5.2600000000000016</v>
      </c>
      <c r="F736" s="641">
        <v>213.79000000000005</v>
      </c>
      <c r="G736" s="641">
        <v>798.07999999999981</v>
      </c>
      <c r="H736" s="641">
        <v>3151.0099999999998</v>
      </c>
      <c r="I736" s="641">
        <f>G736+H736</f>
        <v>3949.0899999999997</v>
      </c>
      <c r="J736" s="641">
        <v>6.07</v>
      </c>
      <c r="K736" s="641">
        <v>243.12000000000006</v>
      </c>
      <c r="L736" s="641">
        <v>888.91000000000042</v>
      </c>
      <c r="M736" s="641">
        <v>3328.5700000000011</v>
      </c>
      <c r="N736" s="641">
        <v>4217.4800000000041</v>
      </c>
      <c r="O736" s="642"/>
    </row>
    <row r="737" spans="1:15">
      <c r="A737" s="645" t="s">
        <v>1794</v>
      </c>
      <c r="B737" s="646"/>
      <c r="C737" s="646"/>
      <c r="D737" s="647"/>
      <c r="E737" s="643">
        <f>E733-E736</f>
        <v>0</v>
      </c>
      <c r="F737" s="643">
        <f t="shared" ref="F737:I737" si="182">F733-F736</f>
        <v>0</v>
      </c>
      <c r="G737" s="643">
        <f t="shared" si="182"/>
        <v>2.5099999999997635</v>
      </c>
      <c r="H737" s="643">
        <f>H733-H736</f>
        <v>8.6599999999993997</v>
      </c>
      <c r="I737" s="643">
        <f t="shared" si="182"/>
        <v>11.169999999999163</v>
      </c>
      <c r="J737" s="643">
        <f>J733-J736</f>
        <v>0</v>
      </c>
      <c r="K737" s="643">
        <f t="shared" ref="K737" si="183">K733-K736</f>
        <v>0</v>
      </c>
      <c r="L737" s="643">
        <f t="shared" ref="L737" si="184">L733-L736</f>
        <v>2.7599999999993088</v>
      </c>
      <c r="M737" s="643">
        <f t="shared" ref="M737" si="185">M733-M736</f>
        <v>4.3899999999994179</v>
      </c>
      <c r="N737" s="643">
        <f t="shared" ref="N737" si="186">N733-N736</f>
        <v>7.1499999999950887</v>
      </c>
      <c r="O737" s="642"/>
    </row>
    <row r="738" spans="1:15">
      <c r="A738" s="644" t="s">
        <v>1795</v>
      </c>
      <c r="B738" s="646"/>
      <c r="C738" s="646"/>
      <c r="D738" s="647"/>
      <c r="E738" s="641"/>
      <c r="F738" s="641"/>
      <c r="G738" s="641"/>
      <c r="H738" s="641"/>
      <c r="I738" s="648">
        <v>3.0000000000000001E-3</v>
      </c>
      <c r="J738" s="641"/>
      <c r="K738" s="641"/>
      <c r="L738" s="641"/>
      <c r="M738" s="641"/>
      <c r="N738" s="648">
        <v>1.6000000000000001E-3</v>
      </c>
      <c r="O738" s="642"/>
    </row>
  </sheetData>
  <sortState ref="A649:O653">
    <sortCondition ref="D649:D653"/>
    <sortCondition ref="A649:A653"/>
  </sortState>
  <mergeCells count="83">
    <mergeCell ref="E75:I75"/>
    <mergeCell ref="J75:N75"/>
    <mergeCell ref="J709:N709"/>
    <mergeCell ref="E711:I711"/>
    <mergeCell ref="J711:N711"/>
    <mergeCell ref="E679:I679"/>
    <mergeCell ref="J679:N679"/>
    <mergeCell ref="J665:N665"/>
    <mergeCell ref="E657:I657"/>
    <mergeCell ref="J657:N657"/>
    <mergeCell ref="E646:I646"/>
    <mergeCell ref="J646:N646"/>
    <mergeCell ref="E614:I614"/>
    <mergeCell ref="J614:N614"/>
    <mergeCell ref="E591:I591"/>
    <mergeCell ref="J591:N591"/>
    <mergeCell ref="C709:C710"/>
    <mergeCell ref="D709:D710"/>
    <mergeCell ref="E709:H709"/>
    <mergeCell ref="J693:N693"/>
    <mergeCell ref="E695:I695"/>
    <mergeCell ref="J695:N695"/>
    <mergeCell ref="C693:C694"/>
    <mergeCell ref="D693:D694"/>
    <mergeCell ref="E693:H693"/>
    <mergeCell ref="C677:C678"/>
    <mergeCell ref="D677:D678"/>
    <mergeCell ref="E677:H677"/>
    <mergeCell ref="J677:N677"/>
    <mergeCell ref="E665:I665"/>
    <mergeCell ref="E559:I559"/>
    <mergeCell ref="J559:N559"/>
    <mergeCell ref="E537:I537"/>
    <mergeCell ref="J537:N537"/>
    <mergeCell ref="J511:N511"/>
    <mergeCell ref="J342:N342"/>
    <mergeCell ref="C511:C512"/>
    <mergeCell ref="D511:D512"/>
    <mergeCell ref="E511:I511"/>
    <mergeCell ref="C535:C536"/>
    <mergeCell ref="D535:D536"/>
    <mergeCell ref="E535:H535"/>
    <mergeCell ref="J535:N535"/>
    <mergeCell ref="E519:I519"/>
    <mergeCell ref="J519:N519"/>
    <mergeCell ref="E51:I51"/>
    <mergeCell ref="C476:C477"/>
    <mergeCell ref="D476:D477"/>
    <mergeCell ref="E476:I476"/>
    <mergeCell ref="J476:N476"/>
    <mergeCell ref="J223:N223"/>
    <mergeCell ref="C233:C234"/>
    <mergeCell ref="D233:D234"/>
    <mergeCell ref="E233:I233"/>
    <mergeCell ref="J233:N233"/>
    <mergeCell ref="E223:I223"/>
    <mergeCell ref="E410:I410"/>
    <mergeCell ref="J410:N410"/>
    <mergeCell ref="E254:I254"/>
    <mergeCell ref="J254:N254"/>
    <mergeCell ref="E342:I342"/>
    <mergeCell ref="E196:I196"/>
    <mergeCell ref="J196:N196"/>
    <mergeCell ref="E174:I174"/>
    <mergeCell ref="J174:N174"/>
    <mergeCell ref="E146:I146"/>
    <mergeCell ref="J146:N146"/>
    <mergeCell ref="N1:O1"/>
    <mergeCell ref="E89:I89"/>
    <mergeCell ref="J89:N89"/>
    <mergeCell ref="E115:I115"/>
    <mergeCell ref="J115:N115"/>
    <mergeCell ref="E9:I9"/>
    <mergeCell ref="J9:N9"/>
    <mergeCell ref="E29:I29"/>
    <mergeCell ref="J29:N29"/>
    <mergeCell ref="E18:I18"/>
    <mergeCell ref="J18:N18"/>
    <mergeCell ref="E65:I65"/>
    <mergeCell ref="J51:N51"/>
    <mergeCell ref="E38:I38"/>
    <mergeCell ref="J38:N38"/>
    <mergeCell ref="J65:N65"/>
  </mergeCells>
  <phoneticPr fontId="5"/>
  <pageMargins left="0.51181102362204722" right="0.35433070866141736" top="0.51181102362204722" bottom="0.86614173228346458" header="0.51181102362204722" footer="0.51181102362204722"/>
  <pageSetup paperSize="12" scale="71" fitToHeight="0" orientation="portrait" r:id="rId1"/>
  <headerFooter alignWithMargins="0">
    <oddFooter>&amp;P / &amp;N ページ</oddFooter>
  </headerFooter>
  <rowBreaks count="3" manualBreakCount="3">
    <brk id="86" max="14" man="1"/>
    <brk id="489" max="14" man="1"/>
    <brk id="676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P163"/>
  <sheetViews>
    <sheetView view="pageBreakPreview" zoomScale="70" zoomScaleNormal="80" zoomScaleSheetLayoutView="70" workbookViewId="0">
      <selection activeCell="A4" sqref="A4"/>
    </sheetView>
  </sheetViews>
  <sheetFormatPr defaultRowHeight="13.5"/>
  <cols>
    <col min="1" max="1" width="20.625" style="197" customWidth="1"/>
    <col min="2" max="2" width="16.625" style="198" customWidth="1"/>
    <col min="3" max="3" width="6.625" style="198" customWidth="1"/>
    <col min="4" max="4" width="10.625" style="199" customWidth="1"/>
    <col min="5" max="5" width="9.625" style="198" customWidth="1"/>
    <col min="6" max="6" width="11.75" style="198" customWidth="1"/>
    <col min="7" max="7" width="9.625" style="198" customWidth="1"/>
    <col min="8" max="9" width="10.625" style="200" customWidth="1"/>
    <col min="10" max="10" width="9.625" style="198" customWidth="1"/>
    <col min="11" max="11" width="11.625" style="198" customWidth="1"/>
    <col min="12" max="13" width="9.625" style="198" customWidth="1"/>
    <col min="14" max="14" width="10.625" style="198" customWidth="1"/>
    <col min="15" max="15" width="10.625" style="127" customWidth="1"/>
    <col min="16" max="16" width="9" style="200"/>
    <col min="17" max="16384" width="9" style="198"/>
  </cols>
  <sheetData>
    <row r="1" spans="1:16" s="125" customFormat="1" ht="15.95" customHeight="1">
      <c r="B1" s="124"/>
      <c r="D1" s="126"/>
      <c r="H1" s="128"/>
      <c r="I1" s="128"/>
      <c r="N1" s="679">
        <v>44774</v>
      </c>
      <c r="O1" s="679"/>
      <c r="P1" s="128"/>
    </row>
    <row r="2" spans="1:16" s="125" customFormat="1">
      <c r="A2" s="129"/>
      <c r="D2" s="126"/>
      <c r="H2" s="128"/>
      <c r="I2" s="128"/>
      <c r="O2" s="127"/>
      <c r="P2" s="128"/>
    </row>
    <row r="3" spans="1:16" s="125" customFormat="1" ht="24.95" customHeight="1">
      <c r="A3" s="130" t="s">
        <v>1789</v>
      </c>
      <c r="B3" s="131"/>
      <c r="C3" s="131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28"/>
    </row>
    <row r="4" spans="1:16" s="125" customFormat="1" ht="24.95" customHeight="1">
      <c r="A4" s="130" t="s">
        <v>867</v>
      </c>
      <c r="B4" s="131"/>
      <c r="C4" s="131"/>
      <c r="D4" s="132"/>
      <c r="E4" s="131"/>
      <c r="F4" s="131"/>
      <c r="G4" s="131"/>
      <c r="H4" s="248"/>
      <c r="I4" s="248"/>
      <c r="J4" s="131"/>
      <c r="K4" s="131"/>
      <c r="L4" s="131"/>
      <c r="M4" s="131"/>
      <c r="N4" s="131"/>
      <c r="O4" s="131"/>
      <c r="P4" s="128"/>
    </row>
    <row r="5" spans="1:16" s="125" customFormat="1" ht="15" customHeight="1">
      <c r="A5" s="133"/>
      <c r="D5" s="126"/>
      <c r="H5" s="128"/>
      <c r="I5" s="128"/>
      <c r="O5" s="127"/>
      <c r="P5" s="128"/>
    </row>
    <row r="6" spans="1:16" s="136" customFormat="1" ht="15" customHeight="1">
      <c r="A6" s="3"/>
      <c r="B6" s="498"/>
      <c r="C6" s="2"/>
      <c r="D6" s="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5"/>
    </row>
    <row r="7" spans="1:16" s="128" customFormat="1" ht="20.100000000000001" customHeight="1">
      <c r="A7" s="498" t="s">
        <v>283</v>
      </c>
      <c r="B7" s="500" t="s">
        <v>284</v>
      </c>
      <c r="C7" s="501"/>
      <c r="D7" s="502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137"/>
    </row>
    <row r="8" spans="1:16" s="182" customFormat="1" ht="15" customHeight="1">
      <c r="A8" s="499"/>
      <c r="B8" s="499"/>
      <c r="C8" s="499"/>
      <c r="D8" s="503"/>
      <c r="E8" s="499"/>
      <c r="F8" s="499"/>
      <c r="G8" s="499"/>
      <c r="H8" s="499"/>
      <c r="I8" s="499"/>
      <c r="J8" s="499"/>
      <c r="K8" s="499"/>
      <c r="L8" s="499"/>
      <c r="M8" s="499"/>
      <c r="N8" s="499"/>
      <c r="O8" s="181"/>
      <c r="P8" s="241"/>
    </row>
    <row r="9" spans="1:16" s="144" customFormat="1" ht="15" customHeight="1">
      <c r="A9" s="471"/>
      <c r="B9" s="472"/>
      <c r="C9" s="473"/>
      <c r="D9" s="474"/>
      <c r="E9" s="680" t="s">
        <v>635</v>
      </c>
      <c r="F9" s="681"/>
      <c r="G9" s="681"/>
      <c r="H9" s="681"/>
      <c r="I9" s="682"/>
      <c r="J9" s="680" t="s">
        <v>868</v>
      </c>
      <c r="K9" s="681"/>
      <c r="L9" s="681"/>
      <c r="M9" s="681"/>
      <c r="N9" s="682"/>
      <c r="O9" s="475"/>
    </row>
    <row r="10" spans="1:16" s="144" customFormat="1" ht="27">
      <c r="A10" s="471" t="s">
        <v>254</v>
      </c>
      <c r="B10" s="472" t="s">
        <v>59</v>
      </c>
      <c r="C10" s="473" t="s">
        <v>255</v>
      </c>
      <c r="D10" s="474" t="s">
        <v>256</v>
      </c>
      <c r="E10" s="8" t="s">
        <v>60</v>
      </c>
      <c r="F10" s="222" t="s">
        <v>431</v>
      </c>
      <c r="G10" s="218" t="s">
        <v>333</v>
      </c>
      <c r="H10" s="9" t="s">
        <v>331</v>
      </c>
      <c r="I10" s="450" t="s">
        <v>332</v>
      </c>
      <c r="J10" s="8" t="s">
        <v>60</v>
      </c>
      <c r="K10" s="222" t="s">
        <v>431</v>
      </c>
      <c r="L10" s="218" t="s">
        <v>333</v>
      </c>
      <c r="M10" s="9" t="s">
        <v>331</v>
      </c>
      <c r="N10" s="450" t="s">
        <v>332</v>
      </c>
      <c r="O10" s="145" t="s">
        <v>1684</v>
      </c>
    </row>
    <row r="11" spans="1:16" s="144" customFormat="1" ht="15" customHeight="1">
      <c r="A11" s="352" t="s">
        <v>259</v>
      </c>
      <c r="B11" s="159" t="s">
        <v>260</v>
      </c>
      <c r="C11" s="95" t="s">
        <v>62</v>
      </c>
      <c r="D11" s="146"/>
      <c r="E11" s="149" t="s">
        <v>62</v>
      </c>
      <c r="F11" s="150"/>
      <c r="G11" s="150"/>
      <c r="H11" s="96" t="s">
        <v>62</v>
      </c>
      <c r="I11" s="151"/>
      <c r="J11" s="149" t="s">
        <v>62</v>
      </c>
      <c r="K11" s="150" t="s">
        <v>62</v>
      </c>
      <c r="L11" s="150"/>
      <c r="M11" s="150"/>
      <c r="N11" s="151" t="s">
        <v>62</v>
      </c>
      <c r="O11" s="147"/>
    </row>
    <row r="12" spans="1:16" s="306" customFormat="1" ht="15" customHeight="1">
      <c r="A12" s="340" t="s">
        <v>387</v>
      </c>
      <c r="B12" s="347" t="s">
        <v>460</v>
      </c>
      <c r="C12" s="300" t="s">
        <v>10</v>
      </c>
      <c r="D12" s="301" t="s">
        <v>408</v>
      </c>
      <c r="E12" s="302">
        <f>VLOOKUP($A12,Sheet1!$A$10:$P$487,3,FALSE)</f>
        <v>0</v>
      </c>
      <c r="F12" s="303">
        <f>VLOOKUP($A12,Sheet1!$A$10:$P$487,4,FALSE)</f>
        <v>0</v>
      </c>
      <c r="G12" s="303">
        <f>VLOOKUP($A12,Sheet1!$A$10:$P$487,5,FALSE)</f>
        <v>0.74</v>
      </c>
      <c r="H12" s="303">
        <f>VLOOKUP($A12,Sheet1!$A$10:$P$487,8,FALSE)</f>
        <v>1.49</v>
      </c>
      <c r="I12" s="304">
        <f t="shared" ref="I12:I36" si="0">G12+H12</f>
        <v>2.23</v>
      </c>
      <c r="J12" s="302">
        <f>VLOOKUP($A12,Sheet1!$A$10:$P$487,10,FALSE)</f>
        <v>0</v>
      </c>
      <c r="K12" s="303">
        <f>VLOOKUP($A12,Sheet1!$A$10:$P$487,11,FALSE)</f>
        <v>0</v>
      </c>
      <c r="L12" s="303">
        <f>VLOOKUP($A12,Sheet1!$A$10:$P$487,12,FALSE)</f>
        <v>0.86</v>
      </c>
      <c r="M12" s="303">
        <f>VLOOKUP($A12,Sheet1!$A$10:$P$487,15,FALSE)</f>
        <v>1.84</v>
      </c>
      <c r="N12" s="304">
        <f t="shared" ref="N12:N36" si="1">L12+M12</f>
        <v>2.7</v>
      </c>
      <c r="O12" s="305">
        <f t="shared" ref="O12:O36" si="2">((N12/I12)-1)*100</f>
        <v>21.07623318385652</v>
      </c>
    </row>
    <row r="13" spans="1:16" s="306" customFormat="1" ht="15" customHeight="1">
      <c r="A13" s="340" t="s">
        <v>1435</v>
      </c>
      <c r="B13" s="347" t="s">
        <v>1436</v>
      </c>
      <c r="C13" s="300" t="s">
        <v>1437</v>
      </c>
      <c r="D13" s="384" t="s">
        <v>1438</v>
      </c>
      <c r="E13" s="302">
        <f>VLOOKUP($A13,Sheet1!$A$10:$P$487,3,FALSE)</f>
        <v>0</v>
      </c>
      <c r="F13" s="303">
        <f>VLOOKUP($A13,Sheet1!$A$10:$P$487,4,FALSE)</f>
        <v>0</v>
      </c>
      <c r="G13" s="303">
        <f>VLOOKUP($A13,Sheet1!$A$10:$P$487,5,FALSE)</f>
        <v>0</v>
      </c>
      <c r="H13" s="303">
        <f>VLOOKUP($A13,Sheet1!$A$10:$P$487,8,FALSE)</f>
        <v>0.06</v>
      </c>
      <c r="I13" s="304">
        <f t="shared" si="0"/>
        <v>0.06</v>
      </c>
      <c r="J13" s="302">
        <f>VLOOKUP($A13,Sheet1!$A$10:$P$487,10,FALSE)</f>
        <v>0</v>
      </c>
      <c r="K13" s="303">
        <f>VLOOKUP($A13,Sheet1!$A$10:$P$487,11,FALSE)</f>
        <v>0</v>
      </c>
      <c r="L13" s="303">
        <f>VLOOKUP($A13,Sheet1!$A$10:$P$487,12,FALSE)</f>
        <v>0</v>
      </c>
      <c r="M13" s="303">
        <f>VLOOKUP($A13,Sheet1!$A$10:$P$487,15,FALSE)</f>
        <v>0.09</v>
      </c>
      <c r="N13" s="304">
        <f t="shared" si="1"/>
        <v>0.09</v>
      </c>
      <c r="O13" s="152">
        <f t="shared" si="2"/>
        <v>50</v>
      </c>
    </row>
    <row r="14" spans="1:16" s="306" customFormat="1" ht="15" customHeight="1">
      <c r="A14" s="340" t="s">
        <v>388</v>
      </c>
      <c r="B14" s="347" t="s">
        <v>443</v>
      </c>
      <c r="C14" s="300" t="s">
        <v>10</v>
      </c>
      <c r="D14" s="301" t="s">
        <v>408</v>
      </c>
      <c r="E14" s="302">
        <f>VLOOKUP($A14,Sheet1!$A$10:$P$487,3,FALSE)</f>
        <v>0</v>
      </c>
      <c r="F14" s="303">
        <f>VLOOKUP($A14,Sheet1!$A$10:$P$487,4,FALSE)</f>
        <v>0</v>
      </c>
      <c r="G14" s="303">
        <f>VLOOKUP($A14,Sheet1!$A$10:$P$487,5,FALSE)</f>
        <v>0.49</v>
      </c>
      <c r="H14" s="303">
        <f>VLOOKUP($A14,Sheet1!$A$10:$P$487,8,FALSE)</f>
        <v>1.64</v>
      </c>
      <c r="I14" s="304">
        <f t="shared" si="0"/>
        <v>2.13</v>
      </c>
      <c r="J14" s="302">
        <f>VLOOKUP($A14,Sheet1!$A$10:$P$487,10,FALSE)</f>
        <v>0</v>
      </c>
      <c r="K14" s="303">
        <f>VLOOKUP($A14,Sheet1!$A$10:$P$487,11,FALSE)</f>
        <v>0</v>
      </c>
      <c r="L14" s="303">
        <f>VLOOKUP($A14,Sheet1!$A$10:$P$487,12,FALSE)</f>
        <v>1.51</v>
      </c>
      <c r="M14" s="303">
        <f>VLOOKUP($A14,Sheet1!$A$10:$P$487,15,FALSE)</f>
        <v>1.79</v>
      </c>
      <c r="N14" s="304">
        <f t="shared" si="1"/>
        <v>3.3</v>
      </c>
      <c r="O14" s="305">
        <f t="shared" si="2"/>
        <v>54.929577464788728</v>
      </c>
    </row>
    <row r="15" spans="1:16" s="306" customFormat="1" ht="15" customHeight="1">
      <c r="A15" s="340" t="s">
        <v>444</v>
      </c>
      <c r="B15" s="347" t="s">
        <v>445</v>
      </c>
      <c r="C15" s="300" t="s">
        <v>10</v>
      </c>
      <c r="D15" s="301" t="s">
        <v>408</v>
      </c>
      <c r="E15" s="302">
        <f>VLOOKUP($A15,Sheet1!$A$10:$P$487,3,FALSE)</f>
        <v>0</v>
      </c>
      <c r="F15" s="303">
        <f>VLOOKUP($A15,Sheet1!$A$10:$P$487,4,FALSE)</f>
        <v>0</v>
      </c>
      <c r="G15" s="303">
        <f>VLOOKUP($A15,Sheet1!$A$10:$P$487,5,FALSE)</f>
        <v>4.33</v>
      </c>
      <c r="H15" s="303">
        <f>VLOOKUP($A15,Sheet1!$A$10:$P$487,8,FALSE)</f>
        <v>2.77</v>
      </c>
      <c r="I15" s="304">
        <f t="shared" si="0"/>
        <v>7.1</v>
      </c>
      <c r="J15" s="302">
        <f>VLOOKUP($A15,Sheet1!$A$10:$P$487,10,FALSE)</f>
        <v>0</v>
      </c>
      <c r="K15" s="303">
        <f>VLOOKUP($A15,Sheet1!$A$10:$P$487,11,FALSE)</f>
        <v>0</v>
      </c>
      <c r="L15" s="303">
        <f>VLOOKUP($A15,Sheet1!$A$10:$P$487,12,FALSE)</f>
        <v>3.32</v>
      </c>
      <c r="M15" s="303">
        <f>VLOOKUP($A15,Sheet1!$A$10:$P$487,15,FALSE)</f>
        <v>9.6199999999999992</v>
      </c>
      <c r="N15" s="304">
        <f t="shared" si="1"/>
        <v>12.94</v>
      </c>
      <c r="O15" s="305">
        <f t="shared" si="2"/>
        <v>82.25352112676056</v>
      </c>
    </row>
    <row r="16" spans="1:16" s="306" customFormat="1" ht="15" customHeight="1">
      <c r="A16" s="340" t="s">
        <v>716</v>
      </c>
      <c r="B16" s="347" t="s">
        <v>717</v>
      </c>
      <c r="C16" s="300" t="s">
        <v>10</v>
      </c>
      <c r="D16" s="301" t="s">
        <v>408</v>
      </c>
      <c r="E16" s="302">
        <f>VLOOKUP($A16,Sheet1!$A$10:$P$487,3,FALSE)</f>
        <v>0</v>
      </c>
      <c r="F16" s="303">
        <f>VLOOKUP($A16,Sheet1!$A$10:$P$487,4,FALSE)</f>
        <v>0</v>
      </c>
      <c r="G16" s="303">
        <f>VLOOKUP($A16,Sheet1!$A$10:$P$487,5,FALSE)</f>
        <v>7.0000000000000007E-2</v>
      </c>
      <c r="H16" s="303">
        <f>VLOOKUP($A16,Sheet1!$A$10:$P$487,8,FALSE)</f>
        <v>0.56999999999999995</v>
      </c>
      <c r="I16" s="304">
        <f t="shared" si="0"/>
        <v>0.6399999999999999</v>
      </c>
      <c r="J16" s="302">
        <f>VLOOKUP($A16,Sheet1!$A$10:$P$487,10,FALSE)</f>
        <v>0</v>
      </c>
      <c r="K16" s="303">
        <f>VLOOKUP($A16,Sheet1!$A$10:$P$487,11,FALSE)</f>
        <v>0</v>
      </c>
      <c r="L16" s="303">
        <f>VLOOKUP($A16,Sheet1!$A$10:$P$487,12,FALSE)</f>
        <v>0.09</v>
      </c>
      <c r="M16" s="303">
        <f>VLOOKUP($A16,Sheet1!$A$10:$P$487,15,FALSE)</f>
        <v>0.28000000000000003</v>
      </c>
      <c r="N16" s="304">
        <f t="shared" si="1"/>
        <v>0.37</v>
      </c>
      <c r="O16" s="305">
        <f t="shared" si="2"/>
        <v>-42.187499999999986</v>
      </c>
    </row>
    <row r="17" spans="1:15" s="306" customFormat="1" ht="15" customHeight="1">
      <c r="A17" s="340" t="s">
        <v>754</v>
      </c>
      <c r="B17" s="347" t="s">
        <v>755</v>
      </c>
      <c r="C17" s="300" t="s">
        <v>10</v>
      </c>
      <c r="D17" s="301" t="s">
        <v>408</v>
      </c>
      <c r="E17" s="302">
        <f>VLOOKUP($A17,Sheet1!$A$10:$P$487,3,FALSE)</f>
        <v>0</v>
      </c>
      <c r="F17" s="303">
        <f>VLOOKUP($A17,Sheet1!$A$10:$P$487,4,FALSE)</f>
        <v>0</v>
      </c>
      <c r="G17" s="303">
        <f>VLOOKUP($A17,Sheet1!$A$10:$P$487,5,FALSE)</f>
        <v>0</v>
      </c>
      <c r="H17" s="303">
        <f>VLOOKUP($A17,Sheet1!$A$10:$P$487,8,FALSE)</f>
        <v>0.12</v>
      </c>
      <c r="I17" s="304">
        <f t="shared" si="0"/>
        <v>0.12</v>
      </c>
      <c r="J17" s="302">
        <f>VLOOKUP($A17,Sheet1!$A$10:$P$487,10,FALSE)</f>
        <v>0</v>
      </c>
      <c r="K17" s="303">
        <f>VLOOKUP($A17,Sheet1!$A$10:$P$487,11,FALSE)</f>
        <v>0.02</v>
      </c>
      <c r="L17" s="303">
        <f>VLOOKUP($A17,Sheet1!$A$10:$P$487,12,FALSE)</f>
        <v>0</v>
      </c>
      <c r="M17" s="303">
        <f>VLOOKUP($A17,Sheet1!$A$10:$P$487,15,FALSE)</f>
        <v>0.16</v>
      </c>
      <c r="N17" s="304">
        <f t="shared" si="1"/>
        <v>0.16</v>
      </c>
      <c r="O17" s="305">
        <f t="shared" si="2"/>
        <v>33.33333333333335</v>
      </c>
    </row>
    <row r="18" spans="1:15" s="306" customFormat="1" ht="15" customHeight="1">
      <c r="A18" s="340" t="s">
        <v>598</v>
      </c>
      <c r="B18" s="347" t="s">
        <v>1665</v>
      </c>
      <c r="C18" s="300" t="s">
        <v>10</v>
      </c>
      <c r="D18" s="301" t="s">
        <v>408</v>
      </c>
      <c r="E18" s="302">
        <f>VLOOKUP($A18,Sheet1!$A$10:$P$487,3,FALSE)</f>
        <v>0</v>
      </c>
      <c r="F18" s="303">
        <f>VLOOKUP($A18,Sheet1!$A$10:$P$487,4,FALSE)</f>
        <v>0</v>
      </c>
      <c r="G18" s="303">
        <f>VLOOKUP($A18,Sheet1!$A$10:$P$487,5,FALSE)</f>
        <v>0.13</v>
      </c>
      <c r="H18" s="303">
        <f>VLOOKUP($A18,Sheet1!$A$10:$P$487,8,FALSE)</f>
        <v>0.18</v>
      </c>
      <c r="I18" s="304">
        <f t="shared" si="0"/>
        <v>0.31</v>
      </c>
      <c r="J18" s="302">
        <f>VLOOKUP($A18,Sheet1!$A$10:$P$487,10,FALSE)</f>
        <v>0</v>
      </c>
      <c r="K18" s="303">
        <f>VLOOKUP($A18,Sheet1!$A$10:$P$487,11,FALSE)</f>
        <v>0</v>
      </c>
      <c r="L18" s="303">
        <f>VLOOKUP($A18,Sheet1!$A$10:$P$487,12,FALSE)</f>
        <v>0.48</v>
      </c>
      <c r="M18" s="303">
        <f>VLOOKUP($A18,Sheet1!$A$10:$P$487,15,FALSE)</f>
        <v>0.59</v>
      </c>
      <c r="N18" s="304">
        <f t="shared" si="1"/>
        <v>1.0699999999999998</v>
      </c>
      <c r="O18" s="305">
        <f t="shared" si="2"/>
        <v>245.16129032258061</v>
      </c>
    </row>
    <row r="19" spans="1:15" s="306" customFormat="1" ht="15" customHeight="1">
      <c r="A19" s="340" t="s">
        <v>756</v>
      </c>
      <c r="B19" s="347" t="s">
        <v>757</v>
      </c>
      <c r="C19" s="300" t="s">
        <v>10</v>
      </c>
      <c r="D19" s="301" t="s">
        <v>408</v>
      </c>
      <c r="E19" s="302">
        <f>VLOOKUP($A19,Sheet1!$A$10:$P$487,3,FALSE)</f>
        <v>0</v>
      </c>
      <c r="F19" s="303">
        <f>VLOOKUP($A19,Sheet1!$A$10:$P$487,4,FALSE)</f>
        <v>0</v>
      </c>
      <c r="G19" s="303">
        <f>VLOOKUP($A19,Sheet1!$A$10:$P$487,5,FALSE)</f>
        <v>0</v>
      </c>
      <c r="H19" s="303">
        <f>VLOOKUP($A19,Sheet1!$A$10:$P$487,8,FALSE)</f>
        <v>0.1</v>
      </c>
      <c r="I19" s="304">
        <f t="shared" si="0"/>
        <v>0.1</v>
      </c>
      <c r="J19" s="302">
        <f>VLOOKUP($A19,Sheet1!$A$10:$P$487,10,FALSE)</f>
        <v>0</v>
      </c>
      <c r="K19" s="303">
        <f>VLOOKUP($A19,Sheet1!$A$10:$P$487,11,FALSE)</f>
        <v>0</v>
      </c>
      <c r="L19" s="303">
        <f>VLOOKUP($A19,Sheet1!$A$10:$P$487,12,FALSE)</f>
        <v>0</v>
      </c>
      <c r="M19" s="303">
        <f>VLOOKUP($A19,Sheet1!$A$10:$P$487,15,FALSE)</f>
        <v>0.26</v>
      </c>
      <c r="N19" s="304">
        <f t="shared" si="1"/>
        <v>0.26</v>
      </c>
      <c r="O19" s="305">
        <f t="shared" si="2"/>
        <v>160</v>
      </c>
    </row>
    <row r="20" spans="1:15" s="306" customFormat="1" ht="15" customHeight="1">
      <c r="A20" s="340" t="s">
        <v>758</v>
      </c>
      <c r="B20" s="347" t="s">
        <v>1666</v>
      </c>
      <c r="C20" s="300" t="s">
        <v>10</v>
      </c>
      <c r="D20" s="301" t="s">
        <v>408</v>
      </c>
      <c r="E20" s="302">
        <f>VLOOKUP($A20,Sheet1!$A$10:$P$487,3,FALSE)</f>
        <v>0</v>
      </c>
      <c r="F20" s="303">
        <f>VLOOKUP($A20,Sheet1!$A$10:$P$487,4,FALSE)</f>
        <v>0</v>
      </c>
      <c r="G20" s="303">
        <f>VLOOKUP($A20,Sheet1!$A$10:$P$487,5,FALSE)</f>
        <v>0</v>
      </c>
      <c r="H20" s="303">
        <f>VLOOKUP($A20,Sheet1!$A$10:$P$487,8,FALSE)</f>
        <v>0.34</v>
      </c>
      <c r="I20" s="304">
        <f t="shared" si="0"/>
        <v>0.34</v>
      </c>
      <c r="J20" s="302">
        <f>VLOOKUP($A20,Sheet1!$A$10:$P$487,10,FALSE)</f>
        <v>0</v>
      </c>
      <c r="K20" s="303">
        <f>VLOOKUP($A20,Sheet1!$A$10:$P$487,11,FALSE)</f>
        <v>0</v>
      </c>
      <c r="L20" s="303">
        <f>VLOOKUP($A20,Sheet1!$A$10:$P$487,12,FALSE)</f>
        <v>0.21</v>
      </c>
      <c r="M20" s="303">
        <f>VLOOKUP($A20,Sheet1!$A$10:$P$487,15,FALSE)</f>
        <v>0.14000000000000001</v>
      </c>
      <c r="N20" s="304">
        <f t="shared" si="1"/>
        <v>0.35</v>
      </c>
      <c r="O20" s="305">
        <f t="shared" si="2"/>
        <v>2.9411764705882248</v>
      </c>
    </row>
    <row r="21" spans="1:15" s="306" customFormat="1" ht="15" customHeight="1">
      <c r="A21" s="340" t="s">
        <v>392</v>
      </c>
      <c r="B21" s="347" t="s">
        <v>461</v>
      </c>
      <c r="C21" s="300" t="s">
        <v>10</v>
      </c>
      <c r="D21" s="301" t="s">
        <v>408</v>
      </c>
      <c r="E21" s="302">
        <f>VLOOKUP($A21,Sheet1!$A$10:$P$487,3,FALSE)</f>
        <v>0</v>
      </c>
      <c r="F21" s="303">
        <f>VLOOKUP($A21,Sheet1!$A$10:$P$487,4,FALSE)</f>
        <v>0</v>
      </c>
      <c r="G21" s="303">
        <f>VLOOKUP($A21,Sheet1!$A$10:$P$487,5,FALSE)</f>
        <v>1</v>
      </c>
      <c r="H21" s="303">
        <f>VLOOKUP($A21,Sheet1!$A$10:$P$487,8,FALSE)</f>
        <v>2.38</v>
      </c>
      <c r="I21" s="304">
        <f t="shared" si="0"/>
        <v>3.38</v>
      </c>
      <c r="J21" s="302">
        <f>VLOOKUP($A21,Sheet1!$A$10:$P$487,10,FALSE)</f>
        <v>0</v>
      </c>
      <c r="K21" s="303">
        <f>VLOOKUP($A21,Sheet1!$A$10:$P$487,11,FALSE)</f>
        <v>0</v>
      </c>
      <c r="L21" s="303">
        <f>VLOOKUP($A21,Sheet1!$A$10:$P$487,12,FALSE)</f>
        <v>2.21</v>
      </c>
      <c r="M21" s="303">
        <f>VLOOKUP($A21,Sheet1!$A$10:$P$487,15,FALSE)</f>
        <v>3.27</v>
      </c>
      <c r="N21" s="304">
        <f t="shared" si="1"/>
        <v>5.48</v>
      </c>
      <c r="O21" s="305">
        <f t="shared" si="2"/>
        <v>62.130177514792926</v>
      </c>
    </row>
    <row r="22" spans="1:15" s="306" customFormat="1" ht="15" customHeight="1">
      <c r="A22" s="340" t="s">
        <v>759</v>
      </c>
      <c r="B22" s="347" t="s">
        <v>760</v>
      </c>
      <c r="C22" s="300" t="s">
        <v>10</v>
      </c>
      <c r="D22" s="301" t="s">
        <v>408</v>
      </c>
      <c r="E22" s="302">
        <f>VLOOKUP($A22,Sheet1!$A$10:$P$487,3,FALSE)</f>
        <v>0</v>
      </c>
      <c r="F22" s="303">
        <f>VLOOKUP($A22,Sheet1!$A$10:$P$487,4,FALSE)</f>
        <v>0.25</v>
      </c>
      <c r="G22" s="303">
        <f>VLOOKUP($A22,Sheet1!$A$10:$P$487,5,FALSE)</f>
        <v>0</v>
      </c>
      <c r="H22" s="303">
        <f>VLOOKUP($A22,Sheet1!$A$10:$P$487,8,FALSE)</f>
        <v>0.64</v>
      </c>
      <c r="I22" s="304">
        <f t="shared" si="0"/>
        <v>0.64</v>
      </c>
      <c r="J22" s="302">
        <f>VLOOKUP($A22,Sheet1!$A$10:$P$487,10,FALSE)</f>
        <v>0</v>
      </c>
      <c r="K22" s="303">
        <f>VLOOKUP($A22,Sheet1!$A$10:$P$487,11,FALSE)</f>
        <v>0.12</v>
      </c>
      <c r="L22" s="303">
        <f>VLOOKUP($A22,Sheet1!$A$10:$P$487,12,FALSE)</f>
        <v>0.04</v>
      </c>
      <c r="M22" s="303">
        <f>VLOOKUP($A22,Sheet1!$A$10:$P$487,15,FALSE)</f>
        <v>0.84</v>
      </c>
      <c r="N22" s="304">
        <f t="shared" si="1"/>
        <v>0.88</v>
      </c>
      <c r="O22" s="305">
        <f t="shared" si="2"/>
        <v>37.5</v>
      </c>
    </row>
    <row r="23" spans="1:15" s="306" customFormat="1" ht="15" customHeight="1">
      <c r="A23" s="340" t="s">
        <v>761</v>
      </c>
      <c r="B23" s="347" t="s">
        <v>762</v>
      </c>
      <c r="C23" s="300" t="s">
        <v>10</v>
      </c>
      <c r="D23" s="301" t="s">
        <v>408</v>
      </c>
      <c r="E23" s="302">
        <f>VLOOKUP($A23,Sheet1!$A$10:$P$487,3,FALSE)</f>
        <v>0</v>
      </c>
      <c r="F23" s="303">
        <f>VLOOKUP($A23,Sheet1!$A$10:$P$487,4,FALSE)</f>
        <v>0</v>
      </c>
      <c r="G23" s="303">
        <f>VLOOKUP($A23,Sheet1!$A$10:$P$487,5,FALSE)</f>
        <v>0.27</v>
      </c>
      <c r="H23" s="303">
        <f>VLOOKUP($A23,Sheet1!$A$10:$P$487,8,FALSE)</f>
        <v>0.72</v>
      </c>
      <c r="I23" s="304">
        <f t="shared" si="0"/>
        <v>0.99</v>
      </c>
      <c r="J23" s="302">
        <f>VLOOKUP($A23,Sheet1!$A$10:$P$487,10,FALSE)</f>
        <v>0</v>
      </c>
      <c r="K23" s="303">
        <f>VLOOKUP($A23,Sheet1!$A$10:$P$487,11,FALSE)</f>
        <v>0</v>
      </c>
      <c r="L23" s="303">
        <f>VLOOKUP($A23,Sheet1!$A$10:$P$487,12,FALSE)</f>
        <v>0.26</v>
      </c>
      <c r="M23" s="303">
        <f>VLOOKUP($A23,Sheet1!$A$10:$P$487,15,FALSE)</f>
        <v>0.6</v>
      </c>
      <c r="N23" s="304">
        <f t="shared" si="1"/>
        <v>0.86</v>
      </c>
      <c r="O23" s="305">
        <f t="shared" si="2"/>
        <v>-13.131313131313128</v>
      </c>
    </row>
    <row r="24" spans="1:15" s="306" customFormat="1" ht="15" customHeight="1">
      <c r="A24" s="340" t="s">
        <v>1446</v>
      </c>
      <c r="B24" s="347" t="s">
        <v>1447</v>
      </c>
      <c r="C24" s="300" t="s">
        <v>1437</v>
      </c>
      <c r="D24" s="301" t="s">
        <v>1438</v>
      </c>
      <c r="E24" s="302">
        <f>VLOOKUP($A24,Sheet1!$A$10:$P$487,3,FALSE)</f>
        <v>0</v>
      </c>
      <c r="F24" s="303">
        <f>VLOOKUP($A24,Sheet1!$A$10:$P$487,4,FALSE)</f>
        <v>0</v>
      </c>
      <c r="G24" s="303">
        <f>VLOOKUP($A24,Sheet1!$A$10:$P$487,5,FALSE)</f>
        <v>0</v>
      </c>
      <c r="H24" s="303">
        <f>VLOOKUP($A24,Sheet1!$A$10:$P$487,8,FALSE)</f>
        <v>0</v>
      </c>
      <c r="I24" s="304">
        <f t="shared" si="0"/>
        <v>0</v>
      </c>
      <c r="J24" s="302">
        <f>VLOOKUP($A24,Sheet1!$A$10:$P$487,10,FALSE)</f>
        <v>0</v>
      </c>
      <c r="K24" s="303">
        <f>VLOOKUP($A24,Sheet1!$A$10:$P$487,11,FALSE)</f>
        <v>0</v>
      </c>
      <c r="L24" s="303">
        <f>VLOOKUP($A24,Sheet1!$A$10:$P$487,12,FALSE)</f>
        <v>0</v>
      </c>
      <c r="M24" s="303">
        <f>VLOOKUP($A24,Sheet1!$A$10:$P$487,15,FALSE)</f>
        <v>0.04</v>
      </c>
      <c r="N24" s="304">
        <f t="shared" si="1"/>
        <v>0.04</v>
      </c>
      <c r="O24" s="305" t="e">
        <f t="shared" si="2"/>
        <v>#DIV/0!</v>
      </c>
    </row>
    <row r="25" spans="1:15" s="306" customFormat="1" ht="15" customHeight="1">
      <c r="A25" s="340" t="s">
        <v>449</v>
      </c>
      <c r="B25" s="347" t="s">
        <v>450</v>
      </c>
      <c r="C25" s="300" t="s">
        <v>10</v>
      </c>
      <c r="D25" s="301" t="s">
        <v>408</v>
      </c>
      <c r="E25" s="302">
        <f>VLOOKUP($A25,Sheet1!$A$10:$P$487,3,FALSE)</f>
        <v>0</v>
      </c>
      <c r="F25" s="303">
        <f>VLOOKUP($A25,Sheet1!$A$10:$P$487,4,FALSE)</f>
        <v>0.71</v>
      </c>
      <c r="G25" s="303">
        <f>VLOOKUP($A25,Sheet1!$A$10:$P$487,5,FALSE)</f>
        <v>1.27</v>
      </c>
      <c r="H25" s="303">
        <f>VLOOKUP($A25,Sheet1!$A$10:$P$487,8,FALSE)</f>
        <v>1.85</v>
      </c>
      <c r="I25" s="304">
        <f t="shared" si="0"/>
        <v>3.12</v>
      </c>
      <c r="J25" s="302">
        <f>VLOOKUP($A25,Sheet1!$A$10:$P$487,10,FALSE)</f>
        <v>0</v>
      </c>
      <c r="K25" s="303">
        <f>VLOOKUP($A25,Sheet1!$A$10:$P$487,11,FALSE)</f>
        <v>0.47</v>
      </c>
      <c r="L25" s="303">
        <f>VLOOKUP($A25,Sheet1!$A$10:$P$487,12,FALSE)</f>
        <v>2.0699999999999998</v>
      </c>
      <c r="M25" s="303">
        <f>VLOOKUP($A25,Sheet1!$A$10:$P$487,15,FALSE)</f>
        <v>3.38</v>
      </c>
      <c r="N25" s="304">
        <f t="shared" si="1"/>
        <v>5.4499999999999993</v>
      </c>
      <c r="O25" s="305">
        <f t="shared" si="2"/>
        <v>74.679487179487154</v>
      </c>
    </row>
    <row r="26" spans="1:15" s="306" customFormat="1" ht="15" customHeight="1">
      <c r="A26" s="340" t="s">
        <v>1456</v>
      </c>
      <c r="B26" s="347" t="s">
        <v>1457</v>
      </c>
      <c r="C26" s="300" t="s">
        <v>10</v>
      </c>
      <c r="D26" s="301" t="s">
        <v>408</v>
      </c>
      <c r="E26" s="302">
        <f>VLOOKUP($A26,Sheet1!$A$10:$P$487,3,FALSE)</f>
        <v>0</v>
      </c>
      <c r="F26" s="303">
        <f>VLOOKUP($A26,Sheet1!$A$10:$P$487,4,FALSE)</f>
        <v>0</v>
      </c>
      <c r="G26" s="303">
        <f>VLOOKUP($A26,Sheet1!$A$10:$P$487,5,FALSE)</f>
        <v>0</v>
      </c>
      <c r="H26" s="303">
        <f>VLOOKUP($A26,Sheet1!$A$10:$P$487,8,FALSE)</f>
        <v>0.35</v>
      </c>
      <c r="I26" s="304">
        <f t="shared" si="0"/>
        <v>0.35</v>
      </c>
      <c r="J26" s="302">
        <f>VLOOKUP($A26,Sheet1!$A$10:$P$487,10,FALSE)</f>
        <v>0</v>
      </c>
      <c r="K26" s="303">
        <f>VLOOKUP($A26,Sheet1!$A$10:$P$487,11,FALSE)</f>
        <v>0</v>
      </c>
      <c r="L26" s="303">
        <f>VLOOKUP($A26,Sheet1!$A$10:$P$487,12,FALSE)</f>
        <v>0.37</v>
      </c>
      <c r="M26" s="303">
        <f>VLOOKUP($A26,Sheet1!$A$10:$P$487,15,FALSE)</f>
        <v>0.39</v>
      </c>
      <c r="N26" s="304">
        <f t="shared" si="1"/>
        <v>0.76</v>
      </c>
      <c r="O26" s="305">
        <f t="shared" si="2"/>
        <v>117.14285714285717</v>
      </c>
    </row>
    <row r="27" spans="1:15" s="306" customFormat="1" ht="15" customHeight="1">
      <c r="A27" s="340" t="s">
        <v>1463</v>
      </c>
      <c r="B27" s="347" t="s">
        <v>1465</v>
      </c>
      <c r="C27" s="300" t="s">
        <v>1437</v>
      </c>
      <c r="D27" s="301" t="s">
        <v>1438</v>
      </c>
      <c r="E27" s="302">
        <f>VLOOKUP($A27,Sheet1!$A$10:$P$487,3,FALSE)</f>
        <v>0</v>
      </c>
      <c r="F27" s="303">
        <f>VLOOKUP($A27,Sheet1!$A$10:$P$487,4,FALSE)</f>
        <v>0</v>
      </c>
      <c r="G27" s="303">
        <f>VLOOKUP($A27,Sheet1!$A$10:$P$487,5,FALSE)</f>
        <v>0</v>
      </c>
      <c r="H27" s="303">
        <f>VLOOKUP($A27,Sheet1!$A$10:$P$487,8,FALSE)</f>
        <v>0.01</v>
      </c>
      <c r="I27" s="304">
        <f t="shared" si="0"/>
        <v>0.01</v>
      </c>
      <c r="J27" s="302">
        <f>VLOOKUP($A27,Sheet1!$A$10:$P$487,10,FALSE)</f>
        <v>0</v>
      </c>
      <c r="K27" s="303">
        <f>VLOOKUP($A27,Sheet1!$A$10:$P$487,11,FALSE)</f>
        <v>0</v>
      </c>
      <c r="L27" s="303">
        <f>VLOOKUP($A27,Sheet1!$A$10:$P$487,12,FALSE)</f>
        <v>0</v>
      </c>
      <c r="M27" s="303">
        <f>VLOOKUP($A27,Sheet1!$A$10:$P$487,15,FALSE)</f>
        <v>0.01</v>
      </c>
      <c r="N27" s="304">
        <f t="shared" si="1"/>
        <v>0.01</v>
      </c>
      <c r="O27" s="305">
        <f t="shared" si="2"/>
        <v>0</v>
      </c>
    </row>
    <row r="28" spans="1:15" s="306" customFormat="1" ht="15" customHeight="1">
      <c r="A28" s="340" t="s">
        <v>1469</v>
      </c>
      <c r="B28" s="347" t="s">
        <v>1470</v>
      </c>
      <c r="C28" s="300" t="s">
        <v>1437</v>
      </c>
      <c r="D28" s="301" t="s">
        <v>1438</v>
      </c>
      <c r="E28" s="302">
        <f>VLOOKUP($A28,Sheet1!$A$10:$P$487,3,FALSE)</f>
        <v>0</v>
      </c>
      <c r="F28" s="303">
        <f>VLOOKUP($A28,Sheet1!$A$10:$P$487,4,FALSE)</f>
        <v>0</v>
      </c>
      <c r="G28" s="303">
        <f>VLOOKUP($A28,Sheet1!$A$10:$P$487,5,FALSE)</f>
        <v>0</v>
      </c>
      <c r="H28" s="303">
        <f>VLOOKUP($A28,Sheet1!$A$10:$P$487,8,FALSE)</f>
        <v>0</v>
      </c>
      <c r="I28" s="304">
        <f t="shared" si="0"/>
        <v>0</v>
      </c>
      <c r="J28" s="302">
        <f>VLOOKUP($A28,Sheet1!$A$10:$P$487,10,FALSE)</f>
        <v>0</v>
      </c>
      <c r="K28" s="303">
        <f>VLOOKUP($A28,Sheet1!$A$10:$P$487,11,FALSE)</f>
        <v>0</v>
      </c>
      <c r="L28" s="303">
        <f>VLOOKUP($A28,Sheet1!$A$10:$P$487,12,FALSE)</f>
        <v>0.15</v>
      </c>
      <c r="M28" s="303">
        <f>VLOOKUP($A28,Sheet1!$A$10:$P$487,15,FALSE)</f>
        <v>0.09</v>
      </c>
      <c r="N28" s="304">
        <f t="shared" si="1"/>
        <v>0.24</v>
      </c>
      <c r="O28" s="305" t="e">
        <f t="shared" si="2"/>
        <v>#DIV/0!</v>
      </c>
    </row>
    <row r="29" spans="1:15" s="306" customFormat="1" ht="15" customHeight="1">
      <c r="A29" s="340" t="s">
        <v>1474</v>
      </c>
      <c r="B29" s="347" t="s">
        <v>1478</v>
      </c>
      <c r="C29" s="300" t="s">
        <v>1437</v>
      </c>
      <c r="D29" s="301" t="s">
        <v>1438</v>
      </c>
      <c r="E29" s="302">
        <f>VLOOKUP($A29,Sheet1!$A$10:$P$487,3,FALSE)</f>
        <v>0</v>
      </c>
      <c r="F29" s="303">
        <f>VLOOKUP($A29,Sheet1!$A$10:$P$487,4,FALSE)</f>
        <v>0</v>
      </c>
      <c r="G29" s="303">
        <f>VLOOKUP($A29,Sheet1!$A$10:$P$487,5,FALSE)</f>
        <v>0.25</v>
      </c>
      <c r="H29" s="303">
        <f>VLOOKUP($A29,Sheet1!$A$10:$P$487,8,FALSE)</f>
        <v>0.23</v>
      </c>
      <c r="I29" s="304">
        <f t="shared" si="0"/>
        <v>0.48</v>
      </c>
      <c r="J29" s="302">
        <f>VLOOKUP($A29,Sheet1!$A$10:$P$487,10,FALSE)</f>
        <v>0</v>
      </c>
      <c r="K29" s="303">
        <f>VLOOKUP($A29,Sheet1!$A$10:$P$487,11,FALSE)</f>
        <v>0</v>
      </c>
      <c r="L29" s="303">
        <f>VLOOKUP($A29,Sheet1!$A$10:$P$487,12,FALSE)</f>
        <v>0</v>
      </c>
      <c r="M29" s="303">
        <f>VLOOKUP($A29,Sheet1!$A$10:$P$487,15,FALSE)</f>
        <v>0.8</v>
      </c>
      <c r="N29" s="304">
        <f t="shared" si="1"/>
        <v>0.8</v>
      </c>
      <c r="O29" s="305">
        <f t="shared" si="2"/>
        <v>66.666666666666671</v>
      </c>
    </row>
    <row r="30" spans="1:15" s="306" customFormat="1" ht="15" customHeight="1">
      <c r="A30" s="340" t="s">
        <v>1479</v>
      </c>
      <c r="B30" s="347" t="s">
        <v>1480</v>
      </c>
      <c r="C30" s="300" t="s">
        <v>10</v>
      </c>
      <c r="D30" s="301" t="s">
        <v>408</v>
      </c>
      <c r="E30" s="302">
        <f>VLOOKUP($A30,Sheet1!$A$10:$P$487,3,FALSE)</f>
        <v>0</v>
      </c>
      <c r="F30" s="303">
        <f>VLOOKUP($A30,Sheet1!$A$10:$P$487,4,FALSE)</f>
        <v>0</v>
      </c>
      <c r="G30" s="303">
        <f>VLOOKUP($A30,Sheet1!$A$10:$P$487,5,FALSE)</f>
        <v>1.0900000000000001</v>
      </c>
      <c r="H30" s="303">
        <f>VLOOKUP($A30,Sheet1!$A$10:$P$487,8,FALSE)</f>
        <v>2.4700000000000002</v>
      </c>
      <c r="I30" s="304">
        <f t="shared" si="0"/>
        <v>3.5600000000000005</v>
      </c>
      <c r="J30" s="302">
        <f>VLOOKUP($A30,Sheet1!$A$10:$P$487,10,FALSE)</f>
        <v>0</v>
      </c>
      <c r="K30" s="303">
        <f>VLOOKUP($A30,Sheet1!$A$10:$P$487,11,FALSE)</f>
        <v>0</v>
      </c>
      <c r="L30" s="303">
        <f>VLOOKUP($A30,Sheet1!$A$10:$P$487,12,FALSE)</f>
        <v>1.76</v>
      </c>
      <c r="M30" s="303">
        <f>VLOOKUP($A30,Sheet1!$A$10:$P$487,15,FALSE)</f>
        <v>2.57</v>
      </c>
      <c r="N30" s="304">
        <f t="shared" si="1"/>
        <v>4.33</v>
      </c>
      <c r="O30" s="305">
        <f t="shared" si="2"/>
        <v>21.62921348314606</v>
      </c>
    </row>
    <row r="31" spans="1:15" s="306" customFormat="1" ht="15" customHeight="1">
      <c r="A31" s="340" t="s">
        <v>1493</v>
      </c>
      <c r="B31" s="347" t="s">
        <v>1494</v>
      </c>
      <c r="C31" s="300" t="s">
        <v>10</v>
      </c>
      <c r="D31" s="301" t="s">
        <v>408</v>
      </c>
      <c r="E31" s="302">
        <f>VLOOKUP($A31,Sheet1!$A$10:$P$487,3,FALSE)</f>
        <v>0</v>
      </c>
      <c r="F31" s="303">
        <f>VLOOKUP($A31,Sheet1!$A$10:$P$487,4,FALSE)</f>
        <v>0</v>
      </c>
      <c r="G31" s="303">
        <f>VLOOKUP($A31,Sheet1!$A$10:$P$487,5,FALSE)</f>
        <v>0.68</v>
      </c>
      <c r="H31" s="303">
        <f>VLOOKUP($A31,Sheet1!$A$10:$P$487,8,FALSE)</f>
        <v>1.78</v>
      </c>
      <c r="I31" s="304">
        <f t="shared" si="0"/>
        <v>2.46</v>
      </c>
      <c r="J31" s="302">
        <f>VLOOKUP($A31,Sheet1!$A$10:$P$487,10,FALSE)</f>
        <v>0</v>
      </c>
      <c r="K31" s="303">
        <f>VLOOKUP($A31,Sheet1!$A$10:$P$487,11,FALSE)</f>
        <v>0</v>
      </c>
      <c r="L31" s="303">
        <f>VLOOKUP($A31,Sheet1!$A$10:$P$487,12,FALSE)</f>
        <v>1.22</v>
      </c>
      <c r="M31" s="303">
        <f>VLOOKUP($A31,Sheet1!$A$10:$P$487,15,FALSE)</f>
        <v>0.15</v>
      </c>
      <c r="N31" s="304">
        <f t="shared" si="1"/>
        <v>1.3699999999999999</v>
      </c>
      <c r="O31" s="305">
        <f t="shared" si="2"/>
        <v>-44.308943089430898</v>
      </c>
    </row>
    <row r="32" spans="1:15" s="306" customFormat="1" ht="15" customHeight="1">
      <c r="A32" s="340" t="s">
        <v>1498</v>
      </c>
      <c r="B32" s="347" t="s">
        <v>1500</v>
      </c>
      <c r="C32" s="300" t="s">
        <v>1437</v>
      </c>
      <c r="D32" s="301" t="s">
        <v>1438</v>
      </c>
      <c r="E32" s="302">
        <f>VLOOKUP($A32,Sheet1!$A$10:$P$487,3,FALSE)</f>
        <v>0</v>
      </c>
      <c r="F32" s="303">
        <f>VLOOKUP($A32,Sheet1!$A$10:$P$487,4,FALSE)</f>
        <v>0</v>
      </c>
      <c r="G32" s="303">
        <f>VLOOKUP($A32,Sheet1!$A$10:$P$487,5,FALSE)</f>
        <v>0</v>
      </c>
      <c r="H32" s="303">
        <f>VLOOKUP($A32,Sheet1!$A$10:$P$487,8,FALSE)</f>
        <v>0.46</v>
      </c>
      <c r="I32" s="304">
        <f t="shared" si="0"/>
        <v>0.46</v>
      </c>
      <c r="J32" s="302">
        <f>VLOOKUP($A32,Sheet1!$A$10:$P$487,10,FALSE)</f>
        <v>0</v>
      </c>
      <c r="K32" s="303">
        <f>VLOOKUP($A32,Sheet1!$A$10:$P$487,11,FALSE)</f>
        <v>0</v>
      </c>
      <c r="L32" s="303">
        <f>VLOOKUP($A32,Sheet1!$A$10:$P$487,12,FALSE)</f>
        <v>0.21</v>
      </c>
      <c r="M32" s="303">
        <f>VLOOKUP($A32,Sheet1!$A$10:$P$487,15,FALSE)</f>
        <v>0.4</v>
      </c>
      <c r="N32" s="304">
        <f t="shared" si="1"/>
        <v>0.61</v>
      </c>
      <c r="O32" s="305">
        <f t="shared" si="2"/>
        <v>32.6086956521739</v>
      </c>
    </row>
    <row r="33" spans="1:16" s="306" customFormat="1" ht="15" customHeight="1">
      <c r="A33" s="340" t="s">
        <v>1504</v>
      </c>
      <c r="B33" s="347" t="s">
        <v>1693</v>
      </c>
      <c r="C33" s="300" t="s">
        <v>1437</v>
      </c>
      <c r="D33" s="301" t="s">
        <v>1438</v>
      </c>
      <c r="E33" s="302">
        <f>VLOOKUP($A33,Sheet1!$A$10:$P$487,3,FALSE)</f>
        <v>0</v>
      </c>
      <c r="F33" s="303">
        <f>VLOOKUP($A33,Sheet1!$A$10:$P$487,4,FALSE)</f>
        <v>0</v>
      </c>
      <c r="G33" s="303">
        <f>VLOOKUP($A33,Sheet1!$A$10:$P$487,5,FALSE)</f>
        <v>0.05</v>
      </c>
      <c r="H33" s="303">
        <f>VLOOKUP($A33,Sheet1!$A$10:$P$487,8,FALSE)</f>
        <v>0.02</v>
      </c>
      <c r="I33" s="304">
        <f t="shared" si="0"/>
        <v>7.0000000000000007E-2</v>
      </c>
      <c r="J33" s="302">
        <f>VLOOKUP($A33,Sheet1!$A$10:$P$487,10,FALSE)</f>
        <v>0</v>
      </c>
      <c r="K33" s="303">
        <f>VLOOKUP($A33,Sheet1!$A$10:$P$487,11,FALSE)</f>
        <v>0.08</v>
      </c>
      <c r="L33" s="303">
        <f>VLOOKUP($A33,Sheet1!$A$10:$P$487,12,FALSE)</f>
        <v>0.01</v>
      </c>
      <c r="M33" s="303">
        <f>VLOOKUP($A33,Sheet1!$A$10:$P$487,15,FALSE)</f>
        <v>0.06</v>
      </c>
      <c r="N33" s="304">
        <f t="shared" si="1"/>
        <v>6.9999999999999993E-2</v>
      </c>
      <c r="O33" s="305">
        <f t="shared" si="2"/>
        <v>-2.2204460492503131E-14</v>
      </c>
    </row>
    <row r="34" spans="1:16" s="306" customFormat="1" ht="15" customHeight="1">
      <c r="A34" s="340" t="s">
        <v>186</v>
      </c>
      <c r="B34" s="347" t="s">
        <v>185</v>
      </c>
      <c r="C34" s="300" t="s">
        <v>10</v>
      </c>
      <c r="D34" s="301" t="s">
        <v>408</v>
      </c>
      <c r="E34" s="302">
        <f>VLOOKUP($A34,Sheet1!$A$10:$P$487,3,FALSE)</f>
        <v>0</v>
      </c>
      <c r="F34" s="303">
        <f>VLOOKUP($A34,Sheet1!$A$10:$P$487,4,FALSE)</f>
        <v>0</v>
      </c>
      <c r="G34" s="303">
        <f>VLOOKUP($A34,Sheet1!$A$10:$P$487,5,FALSE)</f>
        <v>4.13</v>
      </c>
      <c r="H34" s="303">
        <f>VLOOKUP($A34,Sheet1!$A$10:$P$487,8,FALSE)</f>
        <v>6.83</v>
      </c>
      <c r="I34" s="304">
        <f t="shared" si="0"/>
        <v>10.96</v>
      </c>
      <c r="J34" s="302">
        <f>VLOOKUP($A34,Sheet1!$A$10:$P$487,10,FALSE)</f>
        <v>0</v>
      </c>
      <c r="K34" s="303">
        <f>VLOOKUP($A34,Sheet1!$A$10:$P$487,11,FALSE)</f>
        <v>0</v>
      </c>
      <c r="L34" s="303">
        <f>VLOOKUP($A34,Sheet1!$A$10:$P$487,12,FALSE)</f>
        <v>4.28</v>
      </c>
      <c r="M34" s="303">
        <f>VLOOKUP($A34,Sheet1!$A$10:$P$487,15,FALSE)</f>
        <v>14.23</v>
      </c>
      <c r="N34" s="304">
        <f t="shared" si="1"/>
        <v>18.510000000000002</v>
      </c>
      <c r="O34" s="305">
        <f t="shared" si="2"/>
        <v>68.886861313868607</v>
      </c>
    </row>
    <row r="35" spans="1:16" s="306" customFormat="1" ht="15" customHeight="1">
      <c r="A35" s="340" t="s">
        <v>1519</v>
      </c>
      <c r="B35" s="347" t="s">
        <v>1520</v>
      </c>
      <c r="C35" s="300" t="s">
        <v>10</v>
      </c>
      <c r="D35" s="301" t="s">
        <v>408</v>
      </c>
      <c r="E35" s="302">
        <f>VLOOKUP($A35,Sheet1!$A$10:$P$487,3,FALSE)</f>
        <v>0</v>
      </c>
      <c r="F35" s="303">
        <f>VLOOKUP($A35,Sheet1!$A$10:$P$487,4,FALSE)</f>
        <v>0</v>
      </c>
      <c r="G35" s="303">
        <f>VLOOKUP($A35,Sheet1!$A$10:$P$487,5,FALSE)</f>
        <v>7.0000000000000007E-2</v>
      </c>
      <c r="H35" s="303">
        <f>VLOOKUP($A35,Sheet1!$A$10:$P$487,8,FALSE)</f>
        <v>0.24</v>
      </c>
      <c r="I35" s="304">
        <f t="shared" si="0"/>
        <v>0.31</v>
      </c>
      <c r="J35" s="302">
        <f>VLOOKUP($A35,Sheet1!$A$10:$P$487,10,FALSE)</f>
        <v>0</v>
      </c>
      <c r="K35" s="303">
        <f>VLOOKUP($A35,Sheet1!$A$10:$P$487,11,FALSE)</f>
        <v>0</v>
      </c>
      <c r="L35" s="303">
        <f>VLOOKUP($A35,Sheet1!$A$10:$P$487,12,FALSE)</f>
        <v>0</v>
      </c>
      <c r="M35" s="303">
        <f>VLOOKUP($A35,Sheet1!$A$10:$P$487,15,FALSE)</f>
        <v>0.4</v>
      </c>
      <c r="N35" s="304">
        <f t="shared" si="1"/>
        <v>0.4</v>
      </c>
      <c r="O35" s="305">
        <f t="shared" si="2"/>
        <v>29.032258064516149</v>
      </c>
    </row>
    <row r="36" spans="1:16" s="306" customFormat="1" ht="15" customHeight="1">
      <c r="A36" s="340" t="s">
        <v>1521</v>
      </c>
      <c r="B36" s="347" t="s">
        <v>1522</v>
      </c>
      <c r="C36" s="300" t="s">
        <v>10</v>
      </c>
      <c r="D36" s="301" t="s">
        <v>408</v>
      </c>
      <c r="E36" s="302">
        <f>VLOOKUP($A36,Sheet1!$A$10:$P$487,3,FALSE)</f>
        <v>0</v>
      </c>
      <c r="F36" s="303">
        <f>VLOOKUP($A36,Sheet1!$A$10:$P$487,4,FALSE)</f>
        <v>0</v>
      </c>
      <c r="G36" s="303">
        <f>VLOOKUP($A36,Sheet1!$A$10:$P$487,5,FALSE)</f>
        <v>0</v>
      </c>
      <c r="H36" s="303">
        <f>VLOOKUP($A36,Sheet1!$A$10:$P$487,8,FALSE)</f>
        <v>1.69</v>
      </c>
      <c r="I36" s="304">
        <f t="shared" si="0"/>
        <v>1.69</v>
      </c>
      <c r="J36" s="302">
        <f>VLOOKUP($A36,Sheet1!$A$10:$P$487,10,FALSE)</f>
        <v>0</v>
      </c>
      <c r="K36" s="303">
        <f>VLOOKUP($A36,Sheet1!$A$10:$P$487,11,FALSE)</f>
        <v>0</v>
      </c>
      <c r="L36" s="303">
        <f>VLOOKUP($A36,Sheet1!$A$10:$P$487,12,FALSE)</f>
        <v>0.39</v>
      </c>
      <c r="M36" s="303">
        <f>VLOOKUP($A36,Sheet1!$A$10:$P$487,15,FALSE)</f>
        <v>0.79</v>
      </c>
      <c r="N36" s="304">
        <f t="shared" si="1"/>
        <v>1.1800000000000002</v>
      </c>
      <c r="O36" s="305">
        <f t="shared" si="2"/>
        <v>-30.177514792899395</v>
      </c>
    </row>
    <row r="37" spans="1:16" s="182" customFormat="1" ht="15" customHeight="1">
      <c r="A37" s="340" t="s">
        <v>1525</v>
      </c>
      <c r="B37" s="347" t="s">
        <v>1526</v>
      </c>
      <c r="C37" s="300" t="s">
        <v>10</v>
      </c>
      <c r="D37" s="301" t="s">
        <v>408</v>
      </c>
      <c r="E37" s="302">
        <f>VLOOKUP($A37,Sheet1!$A$10:$P$487,3,FALSE)</f>
        <v>0</v>
      </c>
      <c r="F37" s="303">
        <f>VLOOKUP($A37,Sheet1!$A$10:$P$487,4,FALSE)</f>
        <v>0</v>
      </c>
      <c r="G37" s="303">
        <f>VLOOKUP($A37,Sheet1!$A$10:$P$487,5,FALSE)</f>
        <v>0</v>
      </c>
      <c r="H37" s="303">
        <f>VLOOKUP($A37,Sheet1!$A$10:$P$487,8,FALSE)</f>
        <v>0.16</v>
      </c>
      <c r="I37" s="304">
        <f t="shared" ref="I37:I54" si="3">G37+H37</f>
        <v>0.16</v>
      </c>
      <c r="J37" s="302">
        <f>VLOOKUP($A37,Sheet1!$A$10:$P$487,10,FALSE)</f>
        <v>0</v>
      </c>
      <c r="K37" s="303">
        <f>VLOOKUP($A37,Sheet1!$A$10:$P$487,11,FALSE)</f>
        <v>0</v>
      </c>
      <c r="L37" s="303">
        <f>VLOOKUP($A37,Sheet1!$A$10:$P$487,12,FALSE)</f>
        <v>0</v>
      </c>
      <c r="M37" s="303">
        <f>VLOOKUP($A37,Sheet1!$A$10:$P$487,15,FALSE)</f>
        <v>0.02</v>
      </c>
      <c r="N37" s="304">
        <f t="shared" ref="N37:N54" si="4">L37+M37</f>
        <v>0.02</v>
      </c>
      <c r="O37" s="305">
        <f t="shared" ref="O37:O54" si="5">((N37/I37)-1)*100</f>
        <v>-87.5</v>
      </c>
      <c r="P37" s="306"/>
    </row>
    <row r="38" spans="1:16" s="182" customFormat="1" ht="15" customHeight="1">
      <c r="A38" s="340" t="s">
        <v>1531</v>
      </c>
      <c r="B38" s="347" t="s">
        <v>1532</v>
      </c>
      <c r="C38" s="300" t="s">
        <v>10</v>
      </c>
      <c r="D38" s="301" t="s">
        <v>408</v>
      </c>
      <c r="E38" s="302">
        <f>VLOOKUP($A38,Sheet1!$A$10:$P$487,3,FALSE)</f>
        <v>0</v>
      </c>
      <c r="F38" s="303">
        <f>VLOOKUP($A38,Sheet1!$A$10:$P$487,4,FALSE)</f>
        <v>0</v>
      </c>
      <c r="G38" s="303">
        <f>VLOOKUP($A38,Sheet1!$A$10:$P$487,5,FALSE)</f>
        <v>0.04</v>
      </c>
      <c r="H38" s="303">
        <f>VLOOKUP($A38,Sheet1!$A$10:$P$487,8,FALSE)</f>
        <v>0.39</v>
      </c>
      <c r="I38" s="304">
        <f t="shared" si="3"/>
        <v>0.43</v>
      </c>
      <c r="J38" s="302">
        <f>VLOOKUP($A38,Sheet1!$A$10:$P$487,10,FALSE)</f>
        <v>0</v>
      </c>
      <c r="K38" s="303">
        <f>VLOOKUP($A38,Sheet1!$A$10:$P$487,11,FALSE)</f>
        <v>0</v>
      </c>
      <c r="L38" s="303">
        <f>VLOOKUP($A38,Sheet1!$A$10:$P$487,12,FALSE)</f>
        <v>0</v>
      </c>
      <c r="M38" s="303">
        <f>VLOOKUP($A38,Sheet1!$A$10:$P$487,15,FALSE)</f>
        <v>0.2</v>
      </c>
      <c r="N38" s="304">
        <f t="shared" si="4"/>
        <v>0.2</v>
      </c>
      <c r="O38" s="305">
        <f t="shared" si="5"/>
        <v>-53.488372093023251</v>
      </c>
      <c r="P38" s="306"/>
    </row>
    <row r="39" spans="1:16" s="98" customFormat="1" ht="15" customHeight="1">
      <c r="A39" s="340" t="s">
        <v>1536</v>
      </c>
      <c r="B39" s="528" t="s">
        <v>1538</v>
      </c>
      <c r="C39" s="300" t="s">
        <v>1437</v>
      </c>
      <c r="D39" s="384" t="s">
        <v>1438</v>
      </c>
      <c r="E39" s="449">
        <f>VLOOKUP($A39,Sheet1!$A$10:$P$487,3,FALSE)</f>
        <v>0</v>
      </c>
      <c r="F39" s="532">
        <f>VLOOKUP($A39,Sheet1!$A$10:$P$487,4,FALSE)</f>
        <v>0</v>
      </c>
      <c r="G39" s="532">
        <f>VLOOKUP($A39,Sheet1!$A$10:$P$487,5,FALSE)</f>
        <v>0.04</v>
      </c>
      <c r="H39" s="532">
        <f>VLOOKUP($A39,Sheet1!$A$10:$P$487,8,FALSE)</f>
        <v>0.1</v>
      </c>
      <c r="I39" s="533">
        <f t="shared" si="3"/>
        <v>0.14000000000000001</v>
      </c>
      <c r="J39" s="449">
        <f>VLOOKUP($A39,Sheet1!$A$10:$P$487,10,FALSE)</f>
        <v>0</v>
      </c>
      <c r="K39" s="532">
        <f>VLOOKUP($A39,Sheet1!$A$10:$P$487,11,FALSE)</f>
        <v>0</v>
      </c>
      <c r="L39" s="532">
        <f>VLOOKUP($A39,Sheet1!$A$10:$P$487,12,FALSE)</f>
        <v>0</v>
      </c>
      <c r="M39" s="532">
        <f>VLOOKUP($A39,Sheet1!$A$10:$P$487,15,FALSE)</f>
        <v>0.12</v>
      </c>
      <c r="N39" s="533">
        <f t="shared" si="4"/>
        <v>0.12</v>
      </c>
      <c r="O39" s="152">
        <f t="shared" si="5"/>
        <v>-14.285714285714302</v>
      </c>
      <c r="P39" s="306"/>
    </row>
    <row r="40" spans="1:16" s="98" customFormat="1" ht="15" customHeight="1">
      <c r="A40" s="340" t="s">
        <v>1555</v>
      </c>
      <c r="B40" s="347" t="s">
        <v>1556</v>
      </c>
      <c r="C40" s="300" t="s">
        <v>10</v>
      </c>
      <c r="D40" s="301" t="s">
        <v>408</v>
      </c>
      <c r="E40" s="302">
        <f>VLOOKUP($A40,Sheet1!$A$10:$P$487,3,FALSE)</f>
        <v>0</v>
      </c>
      <c r="F40" s="303">
        <f>VLOOKUP($A40,Sheet1!$A$10:$P$487,4,FALSE)</f>
        <v>0</v>
      </c>
      <c r="G40" s="303">
        <f>VLOOKUP($A40,Sheet1!$A$10:$P$487,5,FALSE)</f>
        <v>1.04</v>
      </c>
      <c r="H40" s="303">
        <f>VLOOKUP($A40,Sheet1!$A$10:$P$487,8,FALSE)</f>
        <v>0.94</v>
      </c>
      <c r="I40" s="304">
        <f t="shared" si="3"/>
        <v>1.98</v>
      </c>
      <c r="J40" s="302">
        <f>VLOOKUP($A40,Sheet1!$A$10:$P$487,10,FALSE)</f>
        <v>0</v>
      </c>
      <c r="K40" s="303">
        <f>VLOOKUP($A40,Sheet1!$A$10:$P$487,11,FALSE)</f>
        <v>0</v>
      </c>
      <c r="L40" s="303">
        <f>VLOOKUP($A40,Sheet1!$A$10:$P$487,12,FALSE)</f>
        <v>0.95</v>
      </c>
      <c r="M40" s="303">
        <f>VLOOKUP($A40,Sheet1!$A$10:$P$487,15,FALSE)</f>
        <v>2.0699999999999998</v>
      </c>
      <c r="N40" s="304">
        <f t="shared" si="4"/>
        <v>3.0199999999999996</v>
      </c>
      <c r="O40" s="305">
        <f t="shared" si="5"/>
        <v>52.525252525252512</v>
      </c>
      <c r="P40" s="306"/>
    </row>
    <row r="41" spans="1:16" s="182" customFormat="1" ht="15" customHeight="1">
      <c r="A41" s="340" t="s">
        <v>1557</v>
      </c>
      <c r="B41" s="347" t="s">
        <v>1558</v>
      </c>
      <c r="C41" s="300" t="s">
        <v>10</v>
      </c>
      <c r="D41" s="301" t="s">
        <v>408</v>
      </c>
      <c r="E41" s="302">
        <f>VLOOKUP($A41,Sheet1!$A$10:$P$487,3,FALSE)</f>
        <v>0</v>
      </c>
      <c r="F41" s="303">
        <f>VLOOKUP($A41,Sheet1!$A$10:$P$487,4,FALSE)</f>
        <v>0</v>
      </c>
      <c r="G41" s="303">
        <f>VLOOKUP($A41,Sheet1!$A$10:$P$487,5,FALSE)</f>
        <v>0.56000000000000005</v>
      </c>
      <c r="H41" s="303">
        <f>VLOOKUP($A41,Sheet1!$A$10:$P$487,8,FALSE)</f>
        <v>1.33</v>
      </c>
      <c r="I41" s="304">
        <f t="shared" si="3"/>
        <v>1.8900000000000001</v>
      </c>
      <c r="J41" s="302">
        <f>VLOOKUP($A41,Sheet1!$A$10:$P$487,10,FALSE)</f>
        <v>0</v>
      </c>
      <c r="K41" s="303">
        <f>VLOOKUP($A41,Sheet1!$A$10:$P$487,11,FALSE)</f>
        <v>0</v>
      </c>
      <c r="L41" s="303">
        <f>VLOOKUP($A41,Sheet1!$A$10:$P$487,12,FALSE)</f>
        <v>0.59</v>
      </c>
      <c r="M41" s="303">
        <f>VLOOKUP($A41,Sheet1!$A$10:$P$487,15,FALSE)</f>
        <v>2.21</v>
      </c>
      <c r="N41" s="304">
        <f t="shared" si="4"/>
        <v>2.8</v>
      </c>
      <c r="O41" s="305">
        <f t="shared" si="5"/>
        <v>48.148148148148138</v>
      </c>
      <c r="P41" s="306"/>
    </row>
    <row r="42" spans="1:16" s="306" customFormat="1" ht="15" customHeight="1">
      <c r="A42" s="340" t="s">
        <v>1559</v>
      </c>
      <c r="B42" s="347" t="s">
        <v>1560</v>
      </c>
      <c r="C42" s="300" t="s">
        <v>1437</v>
      </c>
      <c r="D42" s="301" t="s">
        <v>1438</v>
      </c>
      <c r="E42" s="302">
        <f>VLOOKUP($A42,Sheet1!$A$10:$P$487,3,FALSE)</f>
        <v>0</v>
      </c>
      <c r="F42" s="303">
        <f>VLOOKUP($A42,Sheet1!$A$10:$P$487,4,FALSE)</f>
        <v>0</v>
      </c>
      <c r="G42" s="303">
        <f>VLOOKUP($A42,Sheet1!$A$10:$P$487,5,FALSE)</f>
        <v>0.25</v>
      </c>
      <c r="H42" s="303">
        <f>VLOOKUP($A42,Sheet1!$A$10:$P$487,8,FALSE)</f>
        <v>0.44</v>
      </c>
      <c r="I42" s="304">
        <f t="shared" si="3"/>
        <v>0.69</v>
      </c>
      <c r="J42" s="302">
        <f>VLOOKUP($A42,Sheet1!$A$10:$P$487,10,FALSE)</f>
        <v>0</v>
      </c>
      <c r="K42" s="303">
        <f>VLOOKUP($A42,Sheet1!$A$10:$P$487,11,FALSE)</f>
        <v>0</v>
      </c>
      <c r="L42" s="303">
        <f>VLOOKUP($A42,Sheet1!$A$10:$P$487,12,FALSE)</f>
        <v>0.51</v>
      </c>
      <c r="M42" s="303">
        <f>VLOOKUP($A42,Sheet1!$A$10:$P$487,15,FALSE)</f>
        <v>0.56000000000000005</v>
      </c>
      <c r="N42" s="304">
        <f t="shared" si="4"/>
        <v>1.07</v>
      </c>
      <c r="O42" s="305">
        <f t="shared" si="5"/>
        <v>55.072463768115966</v>
      </c>
    </row>
    <row r="43" spans="1:16" s="98" customFormat="1" ht="15" customHeight="1">
      <c r="A43" s="340" t="s">
        <v>1563</v>
      </c>
      <c r="B43" s="347" t="s">
        <v>1564</v>
      </c>
      <c r="C43" s="300" t="s">
        <v>10</v>
      </c>
      <c r="D43" s="301" t="s">
        <v>408</v>
      </c>
      <c r="E43" s="302">
        <f>VLOOKUP($A43,Sheet1!$A$10:$P$487,3,FALSE)</f>
        <v>0</v>
      </c>
      <c r="F43" s="303">
        <f>VLOOKUP($A43,Sheet1!$A$10:$P$487,4,FALSE)</f>
        <v>0</v>
      </c>
      <c r="G43" s="303">
        <f>VLOOKUP($A43,Sheet1!$A$10:$P$487,5,FALSE)</f>
        <v>0.65</v>
      </c>
      <c r="H43" s="303">
        <f>VLOOKUP($A43,Sheet1!$A$10:$P$487,8,FALSE)</f>
        <v>2.13</v>
      </c>
      <c r="I43" s="304">
        <f t="shared" si="3"/>
        <v>2.78</v>
      </c>
      <c r="J43" s="302">
        <f>VLOOKUP($A43,Sheet1!$A$10:$P$487,10,FALSE)</f>
        <v>0</v>
      </c>
      <c r="K43" s="303">
        <f>VLOOKUP($A43,Sheet1!$A$10:$P$487,11,FALSE)</f>
        <v>0</v>
      </c>
      <c r="L43" s="303">
        <f>VLOOKUP($A43,Sheet1!$A$10:$P$487,12,FALSE)</f>
        <v>0.72</v>
      </c>
      <c r="M43" s="303">
        <f>VLOOKUP($A43,Sheet1!$A$10:$P$487,15,FALSE)</f>
        <v>2.35</v>
      </c>
      <c r="N43" s="304">
        <f t="shared" si="4"/>
        <v>3.0700000000000003</v>
      </c>
      <c r="O43" s="305">
        <f t="shared" si="5"/>
        <v>10.431654676259017</v>
      </c>
      <c r="P43" s="306"/>
    </row>
    <row r="44" spans="1:16" s="98" customFormat="1" ht="15" customHeight="1">
      <c r="A44" s="340" t="s">
        <v>1579</v>
      </c>
      <c r="B44" s="347" t="s">
        <v>1582</v>
      </c>
      <c r="C44" s="300" t="s">
        <v>1437</v>
      </c>
      <c r="D44" s="301" t="s">
        <v>1438</v>
      </c>
      <c r="E44" s="302">
        <f>VLOOKUP($A44,Sheet1!$A$10:$P$487,3,FALSE)</f>
        <v>0</v>
      </c>
      <c r="F44" s="303">
        <f>VLOOKUP($A44,Sheet1!$A$10:$P$487,4,FALSE)</f>
        <v>0</v>
      </c>
      <c r="G44" s="303">
        <f>VLOOKUP($A44,Sheet1!$A$10:$P$487,5,FALSE)</f>
        <v>0.38</v>
      </c>
      <c r="H44" s="303">
        <f>VLOOKUP($A44,Sheet1!$A$10:$P$487,8,FALSE)</f>
        <v>0.48</v>
      </c>
      <c r="I44" s="304">
        <f t="shared" si="3"/>
        <v>0.86</v>
      </c>
      <c r="J44" s="302">
        <f>VLOOKUP($A44,Sheet1!$A$10:$P$487,10,FALSE)</f>
        <v>0</v>
      </c>
      <c r="K44" s="303">
        <f>VLOOKUP($A44,Sheet1!$A$10:$P$487,11,FALSE)</f>
        <v>0</v>
      </c>
      <c r="L44" s="303">
        <f>VLOOKUP($A44,Sheet1!$A$10:$P$487,12,FALSE)</f>
        <v>0.43</v>
      </c>
      <c r="M44" s="303">
        <f>VLOOKUP($A44,Sheet1!$A$10:$P$487,15,FALSE)</f>
        <v>1.34</v>
      </c>
      <c r="N44" s="304">
        <f t="shared" si="4"/>
        <v>1.77</v>
      </c>
      <c r="O44" s="305">
        <f t="shared" si="5"/>
        <v>105.81395348837211</v>
      </c>
      <c r="P44" s="306"/>
    </row>
    <row r="45" spans="1:16" s="98" customFormat="1" ht="15" customHeight="1">
      <c r="A45" s="340" t="s">
        <v>1580</v>
      </c>
      <c r="B45" s="347" t="s">
        <v>1583</v>
      </c>
      <c r="C45" s="300" t="s">
        <v>1437</v>
      </c>
      <c r="D45" s="301" t="s">
        <v>1438</v>
      </c>
      <c r="E45" s="302">
        <f>VLOOKUP($A45,Sheet1!$A$10:$P$487,3,FALSE)</f>
        <v>0</v>
      </c>
      <c r="F45" s="303">
        <f>VLOOKUP($A45,Sheet1!$A$10:$P$487,4,FALSE)</f>
        <v>0</v>
      </c>
      <c r="G45" s="303">
        <f>VLOOKUP($A45,Sheet1!$A$10:$P$487,5,FALSE)</f>
        <v>7.0000000000000007E-2</v>
      </c>
      <c r="H45" s="303">
        <f>VLOOKUP($A45,Sheet1!$A$10:$P$487,8,FALSE)</f>
        <v>0.02</v>
      </c>
      <c r="I45" s="304">
        <f t="shared" si="3"/>
        <v>9.0000000000000011E-2</v>
      </c>
      <c r="J45" s="302">
        <f>VLOOKUP($A45,Sheet1!$A$10:$P$487,10,FALSE)</f>
        <v>0</v>
      </c>
      <c r="K45" s="303">
        <f>VLOOKUP($A45,Sheet1!$A$10:$P$487,11,FALSE)</f>
        <v>0</v>
      </c>
      <c r="L45" s="303">
        <f>VLOOKUP($A45,Sheet1!$A$10:$P$487,12,FALSE)</f>
        <v>0.18</v>
      </c>
      <c r="M45" s="303">
        <f>VLOOKUP($A45,Sheet1!$A$10:$P$487,15,FALSE)</f>
        <v>0.57999999999999996</v>
      </c>
      <c r="N45" s="304">
        <f t="shared" si="4"/>
        <v>0.76</v>
      </c>
      <c r="O45" s="305">
        <f t="shared" si="5"/>
        <v>744.44444444444434</v>
      </c>
      <c r="P45" s="306"/>
    </row>
    <row r="46" spans="1:16" s="98" customFormat="1" ht="15" customHeight="1">
      <c r="A46" s="340" t="s">
        <v>1589</v>
      </c>
      <c r="B46" s="347" t="s">
        <v>1590</v>
      </c>
      <c r="C46" s="300" t="s">
        <v>10</v>
      </c>
      <c r="D46" s="301" t="s">
        <v>408</v>
      </c>
      <c r="E46" s="302">
        <f>VLOOKUP($A46,Sheet1!$A$10:$P$487,3,FALSE)</f>
        <v>0</v>
      </c>
      <c r="F46" s="303">
        <f>VLOOKUP($A46,Sheet1!$A$10:$P$487,4,FALSE)</f>
        <v>0</v>
      </c>
      <c r="G46" s="303">
        <f>VLOOKUP($A46,Sheet1!$A$10:$P$487,5,FALSE)</f>
        <v>0.63</v>
      </c>
      <c r="H46" s="303">
        <f>VLOOKUP($A46,Sheet1!$A$10:$P$487,8,FALSE)</f>
        <v>2.42</v>
      </c>
      <c r="I46" s="304">
        <f t="shared" si="3"/>
        <v>3.05</v>
      </c>
      <c r="J46" s="302">
        <f>VLOOKUP($A46,Sheet1!$A$10:$P$487,10,FALSE)</f>
        <v>0</v>
      </c>
      <c r="K46" s="303">
        <f>VLOOKUP($A46,Sheet1!$A$10:$P$487,11,FALSE)</f>
        <v>0</v>
      </c>
      <c r="L46" s="303">
        <f>VLOOKUP($A46,Sheet1!$A$10:$P$487,12,FALSE)</f>
        <v>1.06</v>
      </c>
      <c r="M46" s="303">
        <f>VLOOKUP($A46,Sheet1!$A$10:$P$487,15,FALSE)</f>
        <v>1.91</v>
      </c>
      <c r="N46" s="304">
        <f t="shared" si="4"/>
        <v>2.9699999999999998</v>
      </c>
      <c r="O46" s="305">
        <f t="shared" si="5"/>
        <v>-2.6229508196721318</v>
      </c>
      <c r="P46" s="306"/>
    </row>
    <row r="47" spans="1:16" s="306" customFormat="1" ht="15" customHeight="1">
      <c r="A47" s="340" t="s">
        <v>455</v>
      </c>
      <c r="B47" s="347" t="s">
        <v>456</v>
      </c>
      <c r="C47" s="300" t="s">
        <v>10</v>
      </c>
      <c r="D47" s="301" t="s">
        <v>408</v>
      </c>
      <c r="E47" s="302">
        <f>VLOOKUP($A47,Sheet1!$A$10:$P$487,3,FALSE)</f>
        <v>0</v>
      </c>
      <c r="F47" s="303">
        <f>VLOOKUP($A47,Sheet1!$A$10:$P$487,4,FALSE)</f>
        <v>0</v>
      </c>
      <c r="G47" s="303">
        <f>VLOOKUP($A47,Sheet1!$A$10:$P$487,5,FALSE)</f>
        <v>1.98</v>
      </c>
      <c r="H47" s="303">
        <f>VLOOKUP($A47,Sheet1!$A$10:$P$487,8,FALSE)</f>
        <v>4.63</v>
      </c>
      <c r="I47" s="304">
        <f t="shared" si="3"/>
        <v>6.6099999999999994</v>
      </c>
      <c r="J47" s="302">
        <f>VLOOKUP($A47,Sheet1!$A$10:$P$487,10,FALSE)</f>
        <v>0</v>
      </c>
      <c r="K47" s="303">
        <f>VLOOKUP($A47,Sheet1!$A$10:$P$487,11,FALSE)</f>
        <v>0</v>
      </c>
      <c r="L47" s="303">
        <f>VLOOKUP($A47,Sheet1!$A$10:$P$487,12,FALSE)</f>
        <v>2.52</v>
      </c>
      <c r="M47" s="303">
        <f>VLOOKUP($A47,Sheet1!$A$10:$P$487,15,FALSE)</f>
        <v>5.82</v>
      </c>
      <c r="N47" s="304">
        <f t="shared" si="4"/>
        <v>8.34</v>
      </c>
      <c r="O47" s="305">
        <f t="shared" si="5"/>
        <v>26.172465960665669</v>
      </c>
    </row>
    <row r="48" spans="1:16" s="306" customFormat="1" ht="15" customHeight="1">
      <c r="A48" s="340" t="s">
        <v>763</v>
      </c>
      <c r="B48" s="347" t="s">
        <v>764</v>
      </c>
      <c r="C48" s="300" t="s">
        <v>10</v>
      </c>
      <c r="D48" s="301" t="s">
        <v>408</v>
      </c>
      <c r="E48" s="302">
        <f>VLOOKUP($A48,Sheet1!$A$10:$P$487,3,FALSE)</f>
        <v>0</v>
      </c>
      <c r="F48" s="303">
        <f>VLOOKUP($A48,Sheet1!$A$10:$P$487,4,FALSE)</f>
        <v>0</v>
      </c>
      <c r="G48" s="303">
        <f>VLOOKUP($A48,Sheet1!$A$10:$P$487,5,FALSE)</f>
        <v>0.24</v>
      </c>
      <c r="H48" s="303">
        <f>VLOOKUP($A48,Sheet1!$A$10:$P$487,8,FALSE)</f>
        <v>0.18</v>
      </c>
      <c r="I48" s="304">
        <f t="shared" si="3"/>
        <v>0.42</v>
      </c>
      <c r="J48" s="302">
        <f>VLOOKUP($A48,Sheet1!$A$10:$P$487,10,FALSE)</f>
        <v>0</v>
      </c>
      <c r="K48" s="303">
        <f>VLOOKUP($A48,Sheet1!$A$10:$P$487,11,FALSE)</f>
        <v>0</v>
      </c>
      <c r="L48" s="303">
        <f>VLOOKUP($A48,Sheet1!$A$10:$P$487,12,FALSE)</f>
        <v>0.38</v>
      </c>
      <c r="M48" s="303">
        <f>VLOOKUP($A48,Sheet1!$A$10:$P$487,15,FALSE)</f>
        <v>0.56999999999999995</v>
      </c>
      <c r="N48" s="304">
        <f t="shared" si="4"/>
        <v>0.95</v>
      </c>
      <c r="O48" s="305">
        <f t="shared" si="5"/>
        <v>126.19047619047619</v>
      </c>
    </row>
    <row r="49" spans="1:16" s="306" customFormat="1" ht="15" customHeight="1">
      <c r="A49" s="340" t="s">
        <v>395</v>
      </c>
      <c r="B49" s="347" t="s">
        <v>457</v>
      </c>
      <c r="C49" s="300" t="s">
        <v>10</v>
      </c>
      <c r="D49" s="301" t="s">
        <v>408</v>
      </c>
      <c r="E49" s="302">
        <f>VLOOKUP($A49,Sheet1!$A$10:$P$487,3,FALSE)</f>
        <v>0</v>
      </c>
      <c r="F49" s="303">
        <f>VLOOKUP($A49,Sheet1!$A$10:$P$487,4,FALSE)</f>
        <v>0</v>
      </c>
      <c r="G49" s="303">
        <f>VLOOKUP($A49,Sheet1!$A$10:$P$487,5,FALSE)</f>
        <v>0.1</v>
      </c>
      <c r="H49" s="303">
        <f>VLOOKUP($A49,Sheet1!$A$10:$P$487,8,FALSE)</f>
        <v>0.82</v>
      </c>
      <c r="I49" s="304">
        <f t="shared" si="3"/>
        <v>0.91999999999999993</v>
      </c>
      <c r="J49" s="302">
        <f>VLOOKUP($A49,Sheet1!$A$10:$P$487,10,FALSE)</f>
        <v>0</v>
      </c>
      <c r="K49" s="303">
        <f>VLOOKUP($A49,Sheet1!$A$10:$P$487,11,FALSE)</f>
        <v>0</v>
      </c>
      <c r="L49" s="303">
        <f>VLOOKUP($A49,Sheet1!$A$10:$P$487,12,FALSE)</f>
        <v>0.86</v>
      </c>
      <c r="M49" s="303">
        <f>VLOOKUP($A49,Sheet1!$A$10:$P$487,15,FALSE)</f>
        <v>0.22</v>
      </c>
      <c r="N49" s="304">
        <f t="shared" si="4"/>
        <v>1.08</v>
      </c>
      <c r="O49" s="305">
        <f t="shared" si="5"/>
        <v>17.391304347826097</v>
      </c>
    </row>
    <row r="50" spans="1:16" s="98" customFormat="1" ht="15" customHeight="1">
      <c r="A50" s="340" t="s">
        <v>621</v>
      </c>
      <c r="B50" s="347" t="s">
        <v>622</v>
      </c>
      <c r="C50" s="300" t="s">
        <v>10</v>
      </c>
      <c r="D50" s="301" t="s">
        <v>408</v>
      </c>
      <c r="E50" s="302">
        <f>VLOOKUP($A50,Sheet1!$A$10:$P$487,3,FALSE)</f>
        <v>0</v>
      </c>
      <c r="F50" s="303">
        <f>VLOOKUP($A50,Sheet1!$A$10:$P$487,4,FALSE)</f>
        <v>0</v>
      </c>
      <c r="G50" s="303">
        <f>VLOOKUP($A50,Sheet1!$A$10:$P$487,5,FALSE)</f>
        <v>0</v>
      </c>
      <c r="H50" s="303">
        <f>VLOOKUP($A50,Sheet1!$A$10:$P$487,8,FALSE)</f>
        <v>0.08</v>
      </c>
      <c r="I50" s="304">
        <f t="shared" si="3"/>
        <v>0.08</v>
      </c>
      <c r="J50" s="302">
        <f>VLOOKUP($A50,Sheet1!$A$10:$P$487,10,FALSE)</f>
        <v>0</v>
      </c>
      <c r="K50" s="303">
        <f>VLOOKUP($A50,Sheet1!$A$10:$P$487,11,FALSE)</f>
        <v>0.06</v>
      </c>
      <c r="L50" s="303">
        <f>VLOOKUP($A50,Sheet1!$A$10:$P$487,12,FALSE)</f>
        <v>0</v>
      </c>
      <c r="M50" s="303">
        <f>VLOOKUP($A50,Sheet1!$A$10:$P$487,15,FALSE)</f>
        <v>0.26</v>
      </c>
      <c r="N50" s="304">
        <f t="shared" si="4"/>
        <v>0.26</v>
      </c>
      <c r="O50" s="305">
        <f t="shared" si="5"/>
        <v>225</v>
      </c>
      <c r="P50" s="306"/>
    </row>
    <row r="51" spans="1:16" s="306" customFormat="1" ht="15" customHeight="1">
      <c r="A51" s="340" t="s">
        <v>458</v>
      </c>
      <c r="B51" s="347" t="s">
        <v>459</v>
      </c>
      <c r="C51" s="300" t="s">
        <v>10</v>
      </c>
      <c r="D51" s="301" t="s">
        <v>408</v>
      </c>
      <c r="E51" s="302">
        <f>VLOOKUP($A51,Sheet1!$A$10:$P$487,3,FALSE)</f>
        <v>0</v>
      </c>
      <c r="F51" s="303">
        <f>VLOOKUP($A51,Sheet1!$A$10:$P$487,4,FALSE)</f>
        <v>0</v>
      </c>
      <c r="G51" s="303">
        <f>VLOOKUP($A51,Sheet1!$A$10:$P$487,5,FALSE)</f>
        <v>0.48</v>
      </c>
      <c r="H51" s="303">
        <f>VLOOKUP($A51,Sheet1!$A$10:$P$487,8,FALSE)</f>
        <v>1.0900000000000001</v>
      </c>
      <c r="I51" s="304">
        <f t="shared" si="3"/>
        <v>1.57</v>
      </c>
      <c r="J51" s="302">
        <f>VLOOKUP($A51,Sheet1!$A$10:$P$487,10,FALSE)</f>
        <v>0</v>
      </c>
      <c r="K51" s="303">
        <f>VLOOKUP($A51,Sheet1!$A$10:$P$487,11,FALSE)</f>
        <v>0</v>
      </c>
      <c r="L51" s="303">
        <f>VLOOKUP($A51,Sheet1!$A$10:$P$487,12,FALSE)</f>
        <v>0.78</v>
      </c>
      <c r="M51" s="303">
        <f>VLOOKUP($A51,Sheet1!$A$10:$P$487,15,FALSE)</f>
        <v>0.94</v>
      </c>
      <c r="N51" s="304">
        <f t="shared" si="4"/>
        <v>1.72</v>
      </c>
      <c r="O51" s="305">
        <f t="shared" si="5"/>
        <v>9.554140127388532</v>
      </c>
    </row>
    <row r="52" spans="1:16" s="306" customFormat="1" ht="15" customHeight="1">
      <c r="A52" s="340" t="s">
        <v>765</v>
      </c>
      <c r="B52" s="347" t="s">
        <v>766</v>
      </c>
      <c r="C52" s="300" t="s">
        <v>10</v>
      </c>
      <c r="D52" s="301" t="s">
        <v>408</v>
      </c>
      <c r="E52" s="302">
        <f>VLOOKUP($A52,Sheet1!$A$10:$P$487,3,FALSE)</f>
        <v>0</v>
      </c>
      <c r="F52" s="303">
        <f>VLOOKUP($A52,Sheet1!$A$10:$P$487,4,FALSE)</f>
        <v>0.15</v>
      </c>
      <c r="G52" s="303">
        <f>VLOOKUP($A52,Sheet1!$A$10:$P$487,5,FALSE)</f>
        <v>0</v>
      </c>
      <c r="H52" s="303">
        <f>VLOOKUP($A52,Sheet1!$A$10:$P$487,8,FALSE)</f>
        <v>0.14000000000000001</v>
      </c>
      <c r="I52" s="304">
        <f t="shared" si="3"/>
        <v>0.14000000000000001</v>
      </c>
      <c r="J52" s="302">
        <f>VLOOKUP($A52,Sheet1!$A$10:$P$487,10,FALSE)</f>
        <v>0</v>
      </c>
      <c r="K52" s="303">
        <f>VLOOKUP($A52,Sheet1!$A$10:$P$487,11,FALSE)</f>
        <v>0.15</v>
      </c>
      <c r="L52" s="303">
        <f>VLOOKUP($A52,Sheet1!$A$10:$P$487,12,FALSE)</f>
        <v>0</v>
      </c>
      <c r="M52" s="303">
        <f>VLOOKUP($A52,Sheet1!$A$10:$P$487,15,FALSE)</f>
        <v>0.51</v>
      </c>
      <c r="N52" s="304">
        <f t="shared" si="4"/>
        <v>0.51</v>
      </c>
      <c r="O52" s="305">
        <f t="shared" si="5"/>
        <v>264.28571428571428</v>
      </c>
    </row>
    <row r="53" spans="1:16" s="306" customFormat="1" ht="15" customHeight="1">
      <c r="A53" s="340" t="s">
        <v>397</v>
      </c>
      <c r="B53" s="347" t="s">
        <v>462</v>
      </c>
      <c r="C53" s="300" t="s">
        <v>10</v>
      </c>
      <c r="D53" s="301" t="s">
        <v>408</v>
      </c>
      <c r="E53" s="302">
        <f>VLOOKUP($A53,Sheet1!$A$10:$P$487,3,FALSE)</f>
        <v>0</v>
      </c>
      <c r="F53" s="303">
        <f>VLOOKUP($A53,Sheet1!$A$10:$P$487,4,FALSE)</f>
        <v>0.2</v>
      </c>
      <c r="G53" s="303">
        <f>VLOOKUP($A53,Sheet1!$A$10:$P$487,5,FALSE)</f>
        <v>0.21</v>
      </c>
      <c r="H53" s="303">
        <f>VLOOKUP($A53,Sheet1!$A$10:$P$487,8,FALSE)</f>
        <v>0.47</v>
      </c>
      <c r="I53" s="304">
        <f t="shared" si="3"/>
        <v>0.67999999999999994</v>
      </c>
      <c r="J53" s="302">
        <f>VLOOKUP($A53,Sheet1!$A$10:$P$487,10,FALSE)</f>
        <v>0</v>
      </c>
      <c r="K53" s="303">
        <f>VLOOKUP($A53,Sheet1!$A$10:$P$487,11,FALSE)</f>
        <v>0.09</v>
      </c>
      <c r="L53" s="303">
        <f>VLOOKUP($A53,Sheet1!$A$10:$P$487,12,FALSE)</f>
        <v>1.1499999999999999</v>
      </c>
      <c r="M53" s="303">
        <f>VLOOKUP($A53,Sheet1!$A$10:$P$487,15,FALSE)</f>
        <v>0.5</v>
      </c>
      <c r="N53" s="304">
        <f t="shared" si="4"/>
        <v>1.65</v>
      </c>
      <c r="O53" s="305">
        <f t="shared" si="5"/>
        <v>142.64705882352945</v>
      </c>
    </row>
    <row r="54" spans="1:16" s="306" customFormat="1" ht="15" customHeight="1">
      <c r="A54" s="340" t="s">
        <v>767</v>
      </c>
      <c r="B54" s="347" t="s">
        <v>768</v>
      </c>
      <c r="C54" s="300" t="s">
        <v>10</v>
      </c>
      <c r="D54" s="301" t="s">
        <v>408</v>
      </c>
      <c r="E54" s="302">
        <f>VLOOKUP($A54,Sheet1!$A$10:$P$487,3,FALSE)</f>
        <v>0</v>
      </c>
      <c r="F54" s="303">
        <f>VLOOKUP($A54,Sheet1!$A$10:$P$487,4,FALSE)</f>
        <v>0</v>
      </c>
      <c r="G54" s="303">
        <f>VLOOKUP($A54,Sheet1!$A$10:$P$487,5,FALSE)</f>
        <v>0.12</v>
      </c>
      <c r="H54" s="303">
        <f>VLOOKUP($A54,Sheet1!$A$10:$P$487,8,FALSE)</f>
        <v>1.24</v>
      </c>
      <c r="I54" s="304">
        <f t="shared" si="3"/>
        <v>1.3599999999999999</v>
      </c>
      <c r="J54" s="302">
        <f>VLOOKUP($A54,Sheet1!$A$10:$P$487,10,FALSE)</f>
        <v>0</v>
      </c>
      <c r="K54" s="303">
        <f>VLOOKUP($A54,Sheet1!$A$10:$P$487,11,FALSE)</f>
        <v>0</v>
      </c>
      <c r="L54" s="303">
        <f>VLOOKUP($A54,Sheet1!$A$10:$P$487,12,FALSE)</f>
        <v>0.42</v>
      </c>
      <c r="M54" s="303">
        <f>VLOOKUP($A54,Sheet1!$A$10:$P$487,15,FALSE)</f>
        <v>0.52</v>
      </c>
      <c r="N54" s="304">
        <f t="shared" si="4"/>
        <v>0.94</v>
      </c>
      <c r="O54" s="305">
        <f t="shared" si="5"/>
        <v>-30.882352941176471</v>
      </c>
    </row>
    <row r="55" spans="1:16" s="99" customFormat="1" ht="15" customHeight="1">
      <c r="A55" s="156"/>
      <c r="B55" s="239"/>
      <c r="C55" s="161"/>
      <c r="D55" s="186"/>
      <c r="E55" s="156"/>
      <c r="F55" s="238"/>
      <c r="G55" s="238"/>
      <c r="H55" s="238"/>
      <c r="I55" s="239"/>
      <c r="J55" s="156"/>
      <c r="K55" s="238"/>
      <c r="L55" s="238"/>
      <c r="M55" s="238"/>
      <c r="N55" s="239"/>
      <c r="O55" s="152"/>
      <c r="P55" s="306"/>
    </row>
    <row r="56" spans="1:16" s="128" customFormat="1" ht="15" customHeight="1">
      <c r="A56" s="535" t="s">
        <v>285</v>
      </c>
      <c r="B56" s="536"/>
      <c r="C56" s="95"/>
      <c r="D56" s="146"/>
      <c r="E56" s="158">
        <f t="shared" ref="E56:N56" si="6">SUM(E11:E55)</f>
        <v>0</v>
      </c>
      <c r="F56" s="265">
        <f t="shared" si="6"/>
        <v>1.3099999999999998</v>
      </c>
      <c r="G56" s="265">
        <f t="shared" si="6"/>
        <v>21.359999999999996</v>
      </c>
      <c r="H56" s="265">
        <f t="shared" si="6"/>
        <v>44.000000000000007</v>
      </c>
      <c r="I56" s="266">
        <f t="shared" si="6"/>
        <v>65.36</v>
      </c>
      <c r="J56" s="158">
        <f t="shared" si="6"/>
        <v>0</v>
      </c>
      <c r="K56" s="265">
        <f t="shared" si="6"/>
        <v>0.99</v>
      </c>
      <c r="L56" s="265">
        <f t="shared" si="6"/>
        <v>29.99</v>
      </c>
      <c r="M56" s="265">
        <f t="shared" si="6"/>
        <v>63.489999999999995</v>
      </c>
      <c r="N56" s="266">
        <f t="shared" si="6"/>
        <v>93.47999999999999</v>
      </c>
      <c r="O56" s="261">
        <f t="shared" ref="O56" si="7">((N56/I56)-1)*100</f>
        <v>43.023255813953476</v>
      </c>
      <c r="P56" s="306"/>
    </row>
    <row r="57" spans="1:16" s="98" customFormat="1" ht="15" customHeight="1">
      <c r="A57" s="479"/>
      <c r="B57" s="428"/>
      <c r="C57" s="429"/>
      <c r="D57" s="104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78"/>
      <c r="P57" s="306"/>
    </row>
    <row r="58" spans="1:16" s="144" customFormat="1" ht="15" customHeight="1">
      <c r="A58" s="471"/>
      <c r="B58" s="472"/>
      <c r="C58" s="473"/>
      <c r="D58" s="474"/>
      <c r="E58" s="680" t="s">
        <v>635</v>
      </c>
      <c r="F58" s="681"/>
      <c r="G58" s="681"/>
      <c r="H58" s="681"/>
      <c r="I58" s="682"/>
      <c r="J58" s="680" t="s">
        <v>868</v>
      </c>
      <c r="K58" s="681"/>
      <c r="L58" s="681"/>
      <c r="M58" s="681"/>
      <c r="N58" s="682"/>
      <c r="O58" s="475"/>
      <c r="P58" s="306"/>
    </row>
    <row r="59" spans="1:16" s="144" customFormat="1" ht="27">
      <c r="A59" s="471" t="s">
        <v>254</v>
      </c>
      <c r="B59" s="472" t="s">
        <v>59</v>
      </c>
      <c r="C59" s="473" t="s">
        <v>255</v>
      </c>
      <c r="D59" s="474" t="s">
        <v>256</v>
      </c>
      <c r="E59" s="8" t="s">
        <v>60</v>
      </c>
      <c r="F59" s="222" t="s">
        <v>431</v>
      </c>
      <c r="G59" s="218" t="s">
        <v>333</v>
      </c>
      <c r="H59" s="9" t="s">
        <v>331</v>
      </c>
      <c r="I59" s="450" t="s">
        <v>332</v>
      </c>
      <c r="J59" s="8" t="s">
        <v>60</v>
      </c>
      <c r="K59" s="222" t="s">
        <v>431</v>
      </c>
      <c r="L59" s="218" t="s">
        <v>333</v>
      </c>
      <c r="M59" s="9" t="s">
        <v>331</v>
      </c>
      <c r="N59" s="450" t="s">
        <v>332</v>
      </c>
      <c r="O59" s="145" t="s">
        <v>1684</v>
      </c>
      <c r="P59" s="306"/>
    </row>
    <row r="60" spans="1:16" s="144" customFormat="1" ht="15" customHeight="1">
      <c r="A60" s="355" t="s">
        <v>262</v>
      </c>
      <c r="B60" s="160" t="s">
        <v>65</v>
      </c>
      <c r="C60" s="95" t="s">
        <v>62</v>
      </c>
      <c r="D60" s="146"/>
      <c r="E60" s="149" t="s">
        <v>62</v>
      </c>
      <c r="F60" s="150"/>
      <c r="G60" s="150"/>
      <c r="H60" s="150" t="s">
        <v>62</v>
      </c>
      <c r="I60" s="151"/>
      <c r="J60" s="149" t="s">
        <v>62</v>
      </c>
      <c r="K60" s="150" t="s">
        <v>62</v>
      </c>
      <c r="L60" s="150"/>
      <c r="M60" s="150"/>
      <c r="N60" s="151" t="s">
        <v>62</v>
      </c>
      <c r="O60" s="147"/>
      <c r="P60" s="306"/>
    </row>
    <row r="61" spans="1:16" s="98" customFormat="1" ht="15" customHeight="1">
      <c r="A61" s="340" t="s">
        <v>583</v>
      </c>
      <c r="B61" s="347" t="s">
        <v>601</v>
      </c>
      <c r="C61" s="300" t="s">
        <v>10</v>
      </c>
      <c r="D61" s="301" t="s">
        <v>570</v>
      </c>
      <c r="E61" s="302">
        <f>VLOOKUP($A61,Sheet1!$A$10:$P$487,3,FALSE)</f>
        <v>0.02</v>
      </c>
      <c r="F61" s="303">
        <f>VLOOKUP($A61,Sheet1!$A$10:$P$487,4,FALSE)</f>
        <v>0</v>
      </c>
      <c r="G61" s="303">
        <f>VLOOKUP($A61,Sheet1!$A$10:$P$487,5,FALSE)</f>
        <v>0.26</v>
      </c>
      <c r="H61" s="303">
        <f>VLOOKUP($A61,Sheet1!$A$10:$P$487,8,FALSE)</f>
        <v>0.17</v>
      </c>
      <c r="I61" s="304">
        <f t="shared" ref="I61:I90" si="8">G61+H61</f>
        <v>0.43000000000000005</v>
      </c>
      <c r="J61" s="302">
        <f>VLOOKUP($A61,Sheet1!$A$10:$P$487,10,FALSE)</f>
        <v>0.03</v>
      </c>
      <c r="K61" s="303">
        <f>VLOOKUP($A61,Sheet1!$A$10:$P$487,11,FALSE)</f>
        <v>0</v>
      </c>
      <c r="L61" s="303">
        <f>VLOOKUP($A61,Sheet1!$A$10:$P$487,12,FALSE)</f>
        <v>0.53</v>
      </c>
      <c r="M61" s="303">
        <f>VLOOKUP($A61,Sheet1!$A$10:$P$487,15,FALSE)</f>
        <v>0.5</v>
      </c>
      <c r="N61" s="304">
        <f t="shared" ref="N61:N90" si="9">L61+M61</f>
        <v>1.03</v>
      </c>
      <c r="O61" s="305">
        <f t="shared" ref="O61:O90" si="10">((N61/I61)-1)*100</f>
        <v>139.53488372093022</v>
      </c>
      <c r="P61" s="306"/>
    </row>
    <row r="62" spans="1:16" s="306" customFormat="1" ht="15" customHeight="1">
      <c r="A62" s="340" t="s">
        <v>769</v>
      </c>
      <c r="B62" s="347" t="s">
        <v>1670</v>
      </c>
      <c r="C62" s="300" t="s">
        <v>10</v>
      </c>
      <c r="D62" s="301" t="s">
        <v>570</v>
      </c>
      <c r="E62" s="302">
        <f>VLOOKUP($A62,Sheet1!$A$10:$P$487,3,FALSE)</f>
        <v>0</v>
      </c>
      <c r="F62" s="303">
        <f>VLOOKUP($A62,Sheet1!$A$10:$P$487,4,FALSE)</f>
        <v>0</v>
      </c>
      <c r="G62" s="303">
        <f>VLOOKUP($A62,Sheet1!$A$10:$P$487,5,FALSE)</f>
        <v>0.71</v>
      </c>
      <c r="H62" s="303">
        <f>VLOOKUP($A62,Sheet1!$A$10:$P$487,8,FALSE)</f>
        <v>1.46</v>
      </c>
      <c r="I62" s="304">
        <f t="shared" si="8"/>
        <v>2.17</v>
      </c>
      <c r="J62" s="302">
        <f>VLOOKUP($A62,Sheet1!$A$10:$P$487,10,FALSE)</f>
        <v>0</v>
      </c>
      <c r="K62" s="303">
        <f>VLOOKUP($A62,Sheet1!$A$10:$P$487,11,FALSE)</f>
        <v>0</v>
      </c>
      <c r="L62" s="303">
        <f>VLOOKUP($A62,Sheet1!$A$10:$P$487,12,FALSE)</f>
        <v>0.63</v>
      </c>
      <c r="M62" s="303">
        <f>VLOOKUP($A62,Sheet1!$A$10:$P$487,15,FALSE)</f>
        <v>1.32</v>
      </c>
      <c r="N62" s="304">
        <f t="shared" si="9"/>
        <v>1.9500000000000002</v>
      </c>
      <c r="O62" s="305">
        <f t="shared" si="10"/>
        <v>-10.138248847926256</v>
      </c>
    </row>
    <row r="63" spans="1:16" s="306" customFormat="1" ht="15" customHeight="1">
      <c r="A63" s="340" t="s">
        <v>599</v>
      </c>
      <c r="B63" s="347" t="s">
        <v>600</v>
      </c>
      <c r="C63" s="300" t="s">
        <v>10</v>
      </c>
      <c r="D63" s="301" t="s">
        <v>570</v>
      </c>
      <c r="E63" s="302">
        <f>VLOOKUP($A63,Sheet1!$A$10:$P$487,3,FALSE)</f>
        <v>0.01</v>
      </c>
      <c r="F63" s="303">
        <f>VLOOKUP($A63,Sheet1!$A$10:$P$487,4,FALSE)</f>
        <v>0</v>
      </c>
      <c r="G63" s="303">
        <f>VLOOKUP($A63,Sheet1!$A$10:$P$487,5,FALSE)</f>
        <v>0</v>
      </c>
      <c r="H63" s="303">
        <f>VLOOKUP($A63,Sheet1!$A$10:$P$487,8,FALSE)</f>
        <v>0.47</v>
      </c>
      <c r="I63" s="304">
        <f t="shared" si="8"/>
        <v>0.47</v>
      </c>
      <c r="J63" s="302">
        <f>VLOOKUP($A63,Sheet1!$A$10:$P$487,10,FALSE)</f>
        <v>0.01</v>
      </c>
      <c r="K63" s="303">
        <f>VLOOKUP($A63,Sheet1!$A$10:$P$487,11,FALSE)</f>
        <v>0.14000000000000001</v>
      </c>
      <c r="L63" s="303">
        <f>VLOOKUP($A63,Sheet1!$A$10:$P$487,12,FALSE)</f>
        <v>0.94</v>
      </c>
      <c r="M63" s="303">
        <f>VLOOKUP($A63,Sheet1!$A$10:$P$487,15,FALSE)</f>
        <v>0.43</v>
      </c>
      <c r="N63" s="304">
        <f t="shared" si="9"/>
        <v>1.3699999999999999</v>
      </c>
      <c r="O63" s="305">
        <f t="shared" si="10"/>
        <v>191.48936170212764</v>
      </c>
    </row>
    <row r="64" spans="1:16" s="306" customFormat="1" ht="15" customHeight="1">
      <c r="A64" s="349" t="s">
        <v>469</v>
      </c>
      <c r="B64" s="347" t="s">
        <v>470</v>
      </c>
      <c r="C64" s="300" t="s">
        <v>10</v>
      </c>
      <c r="D64" s="301" t="s">
        <v>570</v>
      </c>
      <c r="E64" s="302">
        <f>VLOOKUP($A64,Sheet1!$A$10:$P$487,3,FALSE)</f>
        <v>0</v>
      </c>
      <c r="F64" s="303">
        <f>VLOOKUP($A64,Sheet1!$A$10:$P$487,4,FALSE)</f>
        <v>0</v>
      </c>
      <c r="G64" s="303">
        <f>VLOOKUP($A64,Sheet1!$A$10:$P$487,5,FALSE)</f>
        <v>4.54</v>
      </c>
      <c r="H64" s="303">
        <f>VLOOKUP($A64,Sheet1!$A$10:$P$487,8,FALSE)</f>
        <v>8.92</v>
      </c>
      <c r="I64" s="304">
        <f t="shared" si="8"/>
        <v>13.46</v>
      </c>
      <c r="J64" s="302">
        <f>VLOOKUP($A64,Sheet1!$A$10:$P$487,10,FALSE)</f>
        <v>0</v>
      </c>
      <c r="K64" s="303">
        <f>VLOOKUP($A64,Sheet1!$A$10:$P$487,11,FALSE)</f>
        <v>0</v>
      </c>
      <c r="L64" s="303">
        <f>VLOOKUP($A64,Sheet1!$A$10:$P$487,12,FALSE)</f>
        <v>8.76</v>
      </c>
      <c r="M64" s="303">
        <f>VLOOKUP($A64,Sheet1!$A$10:$P$487,15,FALSE)</f>
        <v>12.07</v>
      </c>
      <c r="N64" s="304">
        <f t="shared" si="9"/>
        <v>20.83</v>
      </c>
      <c r="O64" s="305">
        <f t="shared" si="10"/>
        <v>54.754829123328363</v>
      </c>
    </row>
    <row r="65" spans="1:16" s="306" customFormat="1" ht="15" customHeight="1">
      <c r="A65" s="340" t="s">
        <v>786</v>
      </c>
      <c r="B65" s="347" t="s">
        <v>787</v>
      </c>
      <c r="C65" s="300" t="s">
        <v>10</v>
      </c>
      <c r="D65" s="301" t="s">
        <v>570</v>
      </c>
      <c r="E65" s="302">
        <f>VLOOKUP($A65,Sheet1!$A$10:$P$487,3,FALSE)</f>
        <v>0</v>
      </c>
      <c r="F65" s="303">
        <f>VLOOKUP($A65,Sheet1!$A$10:$P$487,4,FALSE)</f>
        <v>0</v>
      </c>
      <c r="G65" s="303">
        <f>VLOOKUP($A65,Sheet1!$A$10:$P$487,5,FALSE)</f>
        <v>1.33</v>
      </c>
      <c r="H65" s="303">
        <f>VLOOKUP($A65,Sheet1!$A$10:$P$487,8,FALSE)</f>
        <v>3.78</v>
      </c>
      <c r="I65" s="304">
        <f t="shared" si="8"/>
        <v>5.1099999999999994</v>
      </c>
      <c r="J65" s="302">
        <f>VLOOKUP($A65,Sheet1!$A$10:$P$487,10,FALSE)</f>
        <v>0</v>
      </c>
      <c r="K65" s="303">
        <f>VLOOKUP($A65,Sheet1!$A$10:$P$487,11,FALSE)</f>
        <v>0</v>
      </c>
      <c r="L65" s="303">
        <f>VLOOKUP($A65,Sheet1!$A$10:$P$487,12,FALSE)</f>
        <v>2.52</v>
      </c>
      <c r="M65" s="303">
        <f>VLOOKUP($A65,Sheet1!$A$10:$P$487,15,FALSE)</f>
        <v>3.62</v>
      </c>
      <c r="N65" s="304">
        <f t="shared" si="9"/>
        <v>6.1400000000000006</v>
      </c>
      <c r="O65" s="305">
        <f t="shared" si="10"/>
        <v>20.156555772994157</v>
      </c>
    </row>
    <row r="66" spans="1:16" s="306" customFormat="1" ht="15" customHeight="1">
      <c r="A66" s="340" t="s">
        <v>1467</v>
      </c>
      <c r="B66" s="347" t="s">
        <v>1468</v>
      </c>
      <c r="C66" s="300" t="s">
        <v>10</v>
      </c>
      <c r="D66" s="301" t="s">
        <v>570</v>
      </c>
      <c r="E66" s="302">
        <f>VLOOKUP($A66,Sheet1!$A$10:$P$487,3,FALSE)</f>
        <v>0</v>
      </c>
      <c r="F66" s="303">
        <f>VLOOKUP($A66,Sheet1!$A$10:$P$487,4,FALSE)</f>
        <v>0.12</v>
      </c>
      <c r="G66" s="303">
        <f>VLOOKUP($A66,Sheet1!$A$10:$P$487,5,FALSE)</f>
        <v>7.0000000000000007E-2</v>
      </c>
      <c r="H66" s="303">
        <f>VLOOKUP($A66,Sheet1!$A$10:$P$487,8,FALSE)</f>
        <v>0.42</v>
      </c>
      <c r="I66" s="304">
        <f t="shared" si="8"/>
        <v>0.49</v>
      </c>
      <c r="J66" s="302">
        <f>VLOOKUP($A66,Sheet1!$A$10:$P$487,10,FALSE)</f>
        <v>0</v>
      </c>
      <c r="K66" s="303">
        <f>VLOOKUP($A66,Sheet1!$A$10:$P$487,11,FALSE)</f>
        <v>0</v>
      </c>
      <c r="L66" s="303">
        <f>VLOOKUP($A66,Sheet1!$A$10:$P$487,12,FALSE)</f>
        <v>0.74</v>
      </c>
      <c r="M66" s="303">
        <f>VLOOKUP($A66,Sheet1!$A$10:$P$487,15,FALSE)</f>
        <v>0.95</v>
      </c>
      <c r="N66" s="304">
        <f t="shared" si="9"/>
        <v>1.69</v>
      </c>
      <c r="O66" s="305">
        <f t="shared" si="10"/>
        <v>244.89795918367346</v>
      </c>
    </row>
    <row r="67" spans="1:16" s="306" customFormat="1" ht="15" customHeight="1">
      <c r="A67" s="340" t="s">
        <v>1472</v>
      </c>
      <c r="B67" s="347" t="s">
        <v>1476</v>
      </c>
      <c r="C67" s="300" t="s">
        <v>1437</v>
      </c>
      <c r="D67" s="301" t="s">
        <v>1395</v>
      </c>
      <c r="E67" s="302">
        <f>VLOOKUP($A67,Sheet1!$A$10:$P$487,3,FALSE)</f>
        <v>0</v>
      </c>
      <c r="F67" s="303">
        <f>VLOOKUP($A67,Sheet1!$A$10:$P$487,4,FALSE)</f>
        <v>0</v>
      </c>
      <c r="G67" s="303">
        <f>VLOOKUP($A67,Sheet1!$A$10:$P$487,5,FALSE)</f>
        <v>0</v>
      </c>
      <c r="H67" s="303">
        <f>VLOOKUP($A67,Sheet1!$A$10:$P$487,8,FALSE)</f>
        <v>0.02</v>
      </c>
      <c r="I67" s="304">
        <f t="shared" si="8"/>
        <v>0.02</v>
      </c>
      <c r="J67" s="302">
        <f>VLOOKUP($A67,Sheet1!$A$10:$P$487,10,FALSE)</f>
        <v>0</v>
      </c>
      <c r="K67" s="303">
        <f>VLOOKUP($A67,Sheet1!$A$10:$P$487,11,FALSE)</f>
        <v>0</v>
      </c>
      <c r="L67" s="303">
        <f>VLOOKUP($A67,Sheet1!$A$10:$P$487,12,FALSE)</f>
        <v>0</v>
      </c>
      <c r="M67" s="303">
        <f>VLOOKUP($A67,Sheet1!$A$10:$P$487,15,FALSE)</f>
        <v>0.05</v>
      </c>
      <c r="N67" s="304">
        <f t="shared" si="9"/>
        <v>0.05</v>
      </c>
      <c r="O67" s="305">
        <f t="shared" si="10"/>
        <v>150</v>
      </c>
    </row>
    <row r="68" spans="1:16" s="306" customFormat="1" ht="15" customHeight="1">
      <c r="A68" s="340" t="s">
        <v>1473</v>
      </c>
      <c r="B68" s="347" t="s">
        <v>1477</v>
      </c>
      <c r="C68" s="300" t="s">
        <v>1437</v>
      </c>
      <c r="D68" s="301" t="s">
        <v>1395</v>
      </c>
      <c r="E68" s="302">
        <f>VLOOKUP($A68,Sheet1!$A$10:$P$487,3,FALSE)</f>
        <v>0</v>
      </c>
      <c r="F68" s="303">
        <f>VLOOKUP($A68,Sheet1!$A$10:$P$487,4,FALSE)</f>
        <v>0</v>
      </c>
      <c r="G68" s="303">
        <f>VLOOKUP($A68,Sheet1!$A$10:$P$487,5,FALSE)</f>
        <v>0.03</v>
      </c>
      <c r="H68" s="303">
        <f>VLOOKUP($A68,Sheet1!$A$10:$P$487,8,FALSE)</f>
        <v>0.04</v>
      </c>
      <c r="I68" s="304">
        <f t="shared" si="8"/>
        <v>7.0000000000000007E-2</v>
      </c>
      <c r="J68" s="302">
        <f>VLOOKUP($A68,Sheet1!$A$10:$P$487,10,FALSE)</f>
        <v>0</v>
      </c>
      <c r="K68" s="303">
        <f>VLOOKUP($A68,Sheet1!$A$10:$P$487,11,FALSE)</f>
        <v>0</v>
      </c>
      <c r="L68" s="303">
        <f>VLOOKUP($A68,Sheet1!$A$10:$P$487,12,FALSE)</f>
        <v>0.05</v>
      </c>
      <c r="M68" s="303">
        <f>VLOOKUP($A68,Sheet1!$A$10:$P$487,15,FALSE)</f>
        <v>0.12</v>
      </c>
      <c r="N68" s="304">
        <f t="shared" si="9"/>
        <v>0.16999999999999998</v>
      </c>
      <c r="O68" s="305">
        <f t="shared" si="10"/>
        <v>142.8571428571428</v>
      </c>
    </row>
    <row r="69" spans="1:16" s="306" customFormat="1" ht="15" customHeight="1">
      <c r="A69" s="340" t="s">
        <v>1487</v>
      </c>
      <c r="B69" s="347" t="s">
        <v>1488</v>
      </c>
      <c r="C69" s="300" t="s">
        <v>1437</v>
      </c>
      <c r="D69" s="301" t="s">
        <v>1395</v>
      </c>
      <c r="E69" s="302">
        <f>VLOOKUP($A69,Sheet1!$A$10:$P$487,3,FALSE)</f>
        <v>0</v>
      </c>
      <c r="F69" s="303">
        <f>VLOOKUP($A69,Sheet1!$A$10:$P$487,4,FALSE)</f>
        <v>0</v>
      </c>
      <c r="G69" s="303">
        <f>VLOOKUP($A69,Sheet1!$A$10:$P$487,5,FALSE)</f>
        <v>0</v>
      </c>
      <c r="H69" s="303">
        <f>VLOOKUP($A69,Sheet1!$A$10:$P$487,8,FALSE)</f>
        <v>0.03</v>
      </c>
      <c r="I69" s="304">
        <f t="shared" si="8"/>
        <v>0.03</v>
      </c>
      <c r="J69" s="302">
        <f>VLOOKUP($A69,Sheet1!$A$10:$P$487,10,FALSE)</f>
        <v>0</v>
      </c>
      <c r="K69" s="303">
        <f>VLOOKUP($A69,Sheet1!$A$10:$P$487,11,FALSE)</f>
        <v>0</v>
      </c>
      <c r="L69" s="303">
        <f>VLOOKUP($A69,Sheet1!$A$10:$P$487,12,FALSE)</f>
        <v>0</v>
      </c>
      <c r="M69" s="303">
        <f>VLOOKUP($A69,Sheet1!$A$10:$P$487,15,FALSE)</f>
        <v>0.04</v>
      </c>
      <c r="N69" s="304">
        <f t="shared" si="9"/>
        <v>0.04</v>
      </c>
      <c r="O69" s="305">
        <f t="shared" si="10"/>
        <v>33.33333333333335</v>
      </c>
    </row>
    <row r="70" spans="1:16" s="306" customFormat="1" ht="15" customHeight="1">
      <c r="A70" s="340" t="s">
        <v>1489</v>
      </c>
      <c r="B70" s="347" t="s">
        <v>1490</v>
      </c>
      <c r="C70" s="300" t="s">
        <v>10</v>
      </c>
      <c r="D70" s="301" t="s">
        <v>570</v>
      </c>
      <c r="E70" s="302">
        <f>VLOOKUP($A70,Sheet1!$A$10:$P$487,3,FALSE)</f>
        <v>0</v>
      </c>
      <c r="F70" s="303">
        <f>VLOOKUP($A70,Sheet1!$A$10:$P$487,4,FALSE)</f>
        <v>0</v>
      </c>
      <c r="G70" s="303">
        <f>VLOOKUP($A70,Sheet1!$A$10:$P$487,5,FALSE)</f>
        <v>0.71</v>
      </c>
      <c r="H70" s="303">
        <f>VLOOKUP($A70,Sheet1!$A$10:$P$487,8,FALSE)</f>
        <v>2.1800000000000002</v>
      </c>
      <c r="I70" s="304">
        <f t="shared" si="8"/>
        <v>2.89</v>
      </c>
      <c r="J70" s="302">
        <f>VLOOKUP($A70,Sheet1!$A$10:$P$487,10,FALSE)</f>
        <v>0</v>
      </c>
      <c r="K70" s="303">
        <f>VLOOKUP($A70,Sheet1!$A$10:$P$487,11,FALSE)</f>
        <v>0</v>
      </c>
      <c r="L70" s="303">
        <f>VLOOKUP($A70,Sheet1!$A$10:$P$487,12,FALSE)</f>
        <v>1.1599999999999999</v>
      </c>
      <c r="M70" s="303">
        <f>VLOOKUP($A70,Sheet1!$A$10:$P$487,15,FALSE)</f>
        <v>2.56</v>
      </c>
      <c r="N70" s="304">
        <f t="shared" si="9"/>
        <v>3.7199999999999998</v>
      </c>
      <c r="O70" s="305">
        <f t="shared" si="10"/>
        <v>28.719723183391</v>
      </c>
    </row>
    <row r="71" spans="1:16" s="306" customFormat="1" ht="15" customHeight="1">
      <c r="A71" s="340" t="s">
        <v>1495</v>
      </c>
      <c r="B71" s="347" t="s">
        <v>1496</v>
      </c>
      <c r="C71" s="300" t="s">
        <v>10</v>
      </c>
      <c r="D71" s="301" t="s">
        <v>570</v>
      </c>
      <c r="E71" s="302">
        <f>VLOOKUP($A71,Sheet1!$A$10:$P$487,3,FALSE)</f>
        <v>0</v>
      </c>
      <c r="F71" s="303">
        <f>VLOOKUP($A71,Sheet1!$A$10:$P$487,4,FALSE)</f>
        <v>0</v>
      </c>
      <c r="G71" s="303">
        <f>VLOOKUP($A71,Sheet1!$A$10:$P$487,5,FALSE)</f>
        <v>0.18</v>
      </c>
      <c r="H71" s="303">
        <f>VLOOKUP($A71,Sheet1!$A$10:$P$487,8,FALSE)</f>
        <v>0.71</v>
      </c>
      <c r="I71" s="304">
        <f t="shared" si="8"/>
        <v>0.8899999999999999</v>
      </c>
      <c r="J71" s="302">
        <f>VLOOKUP($A71,Sheet1!$A$10:$P$487,10,FALSE)</f>
        <v>0</v>
      </c>
      <c r="K71" s="303">
        <f>VLOOKUP($A71,Sheet1!$A$10:$P$487,11,FALSE)</f>
        <v>0</v>
      </c>
      <c r="L71" s="303">
        <f>VLOOKUP($A71,Sheet1!$A$10:$P$487,12,FALSE)</f>
        <v>0.43</v>
      </c>
      <c r="M71" s="303">
        <f>VLOOKUP($A71,Sheet1!$A$10:$P$487,15,FALSE)</f>
        <v>0.98</v>
      </c>
      <c r="N71" s="304">
        <f t="shared" si="9"/>
        <v>1.41</v>
      </c>
      <c r="O71" s="305">
        <f t="shared" si="10"/>
        <v>58.426966292134843</v>
      </c>
    </row>
    <row r="72" spans="1:16" s="306" customFormat="1" ht="15" customHeight="1">
      <c r="A72" s="340" t="s">
        <v>1497</v>
      </c>
      <c r="B72" s="347" t="s">
        <v>1499</v>
      </c>
      <c r="C72" s="300" t="s">
        <v>1437</v>
      </c>
      <c r="D72" s="301" t="s">
        <v>1395</v>
      </c>
      <c r="E72" s="302">
        <f>VLOOKUP($A72,Sheet1!$A$10:$P$487,3,FALSE)</f>
        <v>0</v>
      </c>
      <c r="F72" s="303">
        <f>VLOOKUP($A72,Sheet1!$A$10:$P$487,4,FALSE)</f>
        <v>0</v>
      </c>
      <c r="G72" s="303">
        <f>VLOOKUP($A72,Sheet1!$A$10:$P$487,5,FALSE)</f>
        <v>0</v>
      </c>
      <c r="H72" s="303">
        <f>VLOOKUP($A72,Sheet1!$A$10:$P$487,8,FALSE)</f>
        <v>0.01</v>
      </c>
      <c r="I72" s="304">
        <f t="shared" si="8"/>
        <v>0.01</v>
      </c>
      <c r="J72" s="302">
        <f>VLOOKUP($A72,Sheet1!$A$10:$P$487,10,FALSE)</f>
        <v>0</v>
      </c>
      <c r="K72" s="303">
        <f>VLOOKUP($A72,Sheet1!$A$10:$P$487,11,FALSE)</f>
        <v>0</v>
      </c>
      <c r="L72" s="303">
        <f>VLOOKUP($A72,Sheet1!$A$10:$P$487,12,FALSE)</f>
        <v>0</v>
      </c>
      <c r="M72" s="303">
        <f>VLOOKUP($A72,Sheet1!$A$10:$P$487,15,FALSE)</f>
        <v>0.01</v>
      </c>
      <c r="N72" s="304">
        <f t="shared" si="9"/>
        <v>0.01</v>
      </c>
      <c r="O72" s="305">
        <f t="shared" si="10"/>
        <v>0</v>
      </c>
    </row>
    <row r="73" spans="1:16" s="182" customFormat="1" ht="15" customHeight="1">
      <c r="A73" s="340" t="s">
        <v>1505</v>
      </c>
      <c r="B73" s="347" t="s">
        <v>1509</v>
      </c>
      <c r="C73" s="300" t="s">
        <v>1437</v>
      </c>
      <c r="D73" s="301" t="s">
        <v>1395</v>
      </c>
      <c r="E73" s="302">
        <f>VLOOKUP($A73,Sheet1!$A$10:$P$487,3,FALSE)</f>
        <v>0</v>
      </c>
      <c r="F73" s="303">
        <f>VLOOKUP($A73,Sheet1!$A$10:$P$487,4,FALSE)</f>
        <v>0</v>
      </c>
      <c r="G73" s="303">
        <f>VLOOKUP($A73,Sheet1!$A$10:$P$487,5,FALSE)</f>
        <v>0</v>
      </c>
      <c r="H73" s="303">
        <f>VLOOKUP($A73,Sheet1!$A$10:$P$487,8,FALSE)</f>
        <v>0.05</v>
      </c>
      <c r="I73" s="304">
        <f t="shared" si="8"/>
        <v>0.05</v>
      </c>
      <c r="J73" s="302">
        <f>VLOOKUP($A73,Sheet1!$A$10:$P$487,10,FALSE)</f>
        <v>0</v>
      </c>
      <c r="K73" s="303">
        <f>VLOOKUP($A73,Sheet1!$A$10:$P$487,11,FALSE)</f>
        <v>0</v>
      </c>
      <c r="L73" s="303">
        <f>VLOOKUP($A73,Sheet1!$A$10:$P$487,12,FALSE)</f>
        <v>0</v>
      </c>
      <c r="M73" s="303">
        <f>VLOOKUP($A73,Sheet1!$A$10:$P$487,15,FALSE)</f>
        <v>0.17</v>
      </c>
      <c r="N73" s="304">
        <f t="shared" si="9"/>
        <v>0.17</v>
      </c>
      <c r="O73" s="305">
        <f t="shared" si="10"/>
        <v>240</v>
      </c>
      <c r="P73" s="306"/>
    </row>
    <row r="74" spans="1:16" s="182" customFormat="1" ht="15" customHeight="1">
      <c r="A74" s="340" t="s">
        <v>1511</v>
      </c>
      <c r="B74" s="347" t="s">
        <v>1512</v>
      </c>
      <c r="C74" s="300" t="s">
        <v>10</v>
      </c>
      <c r="D74" s="301" t="s">
        <v>570</v>
      </c>
      <c r="E74" s="302">
        <f>VLOOKUP($A74,Sheet1!$A$10:$P$487,3,FALSE)</f>
        <v>0</v>
      </c>
      <c r="F74" s="303">
        <f>VLOOKUP($A74,Sheet1!$A$10:$P$487,4,FALSE)</f>
        <v>0</v>
      </c>
      <c r="G74" s="303">
        <f>VLOOKUP($A74,Sheet1!$A$10:$P$487,5,FALSE)</f>
        <v>7.0000000000000007E-2</v>
      </c>
      <c r="H74" s="303">
        <f>VLOOKUP($A74,Sheet1!$A$10:$P$487,8,FALSE)</f>
        <v>0.2</v>
      </c>
      <c r="I74" s="304">
        <f t="shared" si="8"/>
        <v>0.27</v>
      </c>
      <c r="J74" s="302">
        <f>VLOOKUP($A74,Sheet1!$A$10:$P$487,10,FALSE)</f>
        <v>0</v>
      </c>
      <c r="K74" s="303">
        <f>VLOOKUP($A74,Sheet1!$A$10:$P$487,11,FALSE)</f>
        <v>0</v>
      </c>
      <c r="L74" s="303">
        <f>VLOOKUP($A74,Sheet1!$A$10:$P$487,12,FALSE)</f>
        <v>0.4</v>
      </c>
      <c r="M74" s="303">
        <f>VLOOKUP($A74,Sheet1!$A$10:$P$487,15,FALSE)</f>
        <v>0.52</v>
      </c>
      <c r="N74" s="304">
        <f t="shared" si="9"/>
        <v>0.92</v>
      </c>
      <c r="O74" s="305">
        <f t="shared" si="10"/>
        <v>240.74074074074073</v>
      </c>
      <c r="P74" s="306"/>
    </row>
    <row r="75" spans="1:16" s="182" customFormat="1" ht="15" customHeight="1">
      <c r="A75" s="340" t="s">
        <v>1533</v>
      </c>
      <c r="B75" s="347" t="s">
        <v>1534</v>
      </c>
      <c r="C75" s="300" t="s">
        <v>10</v>
      </c>
      <c r="D75" s="301" t="s">
        <v>570</v>
      </c>
      <c r="E75" s="302">
        <f>VLOOKUP($A75,Sheet1!$A$10:$P$487,3,FALSE)</f>
        <v>0</v>
      </c>
      <c r="F75" s="303">
        <f>VLOOKUP($A75,Sheet1!$A$10:$P$487,4,FALSE)</f>
        <v>0</v>
      </c>
      <c r="G75" s="303">
        <f>VLOOKUP($A75,Sheet1!$A$10:$P$487,5,FALSE)</f>
        <v>0.27</v>
      </c>
      <c r="H75" s="303">
        <f>VLOOKUP($A75,Sheet1!$A$10:$P$487,8,FALSE)</f>
        <v>0.59</v>
      </c>
      <c r="I75" s="304">
        <f t="shared" si="8"/>
        <v>0.86</v>
      </c>
      <c r="J75" s="302">
        <f>VLOOKUP($A75,Sheet1!$A$10:$P$487,10,FALSE)</f>
        <v>0</v>
      </c>
      <c r="K75" s="303">
        <f>VLOOKUP($A75,Sheet1!$A$10:$P$487,11,FALSE)</f>
        <v>0</v>
      </c>
      <c r="L75" s="303">
        <f>VLOOKUP($A75,Sheet1!$A$10:$P$487,12,FALSE)</f>
        <v>0</v>
      </c>
      <c r="M75" s="303">
        <f>VLOOKUP($A75,Sheet1!$A$10:$P$487,15,FALSE)</f>
        <v>0.35</v>
      </c>
      <c r="N75" s="304">
        <f t="shared" si="9"/>
        <v>0.35</v>
      </c>
      <c r="O75" s="305">
        <f t="shared" si="10"/>
        <v>-59.302325581395344</v>
      </c>
      <c r="P75" s="306"/>
    </row>
    <row r="76" spans="1:16" s="182" customFormat="1" ht="15" customHeight="1">
      <c r="A76" s="340" t="s">
        <v>1541</v>
      </c>
      <c r="B76" s="347" t="s">
        <v>1542</v>
      </c>
      <c r="C76" s="300" t="s">
        <v>1437</v>
      </c>
      <c r="D76" s="301" t="s">
        <v>1395</v>
      </c>
      <c r="E76" s="302">
        <f>VLOOKUP($A76,Sheet1!$A$10:$P$487,3,FALSE)</f>
        <v>0</v>
      </c>
      <c r="F76" s="303">
        <f>VLOOKUP($A76,Sheet1!$A$10:$P$487,4,FALSE)</f>
        <v>0</v>
      </c>
      <c r="G76" s="303">
        <f>VLOOKUP($A76,Sheet1!$A$10:$P$487,5,FALSE)</f>
        <v>0.02</v>
      </c>
      <c r="H76" s="303">
        <f>VLOOKUP($A76,Sheet1!$A$10:$P$487,8,FALSE)</f>
        <v>0.13</v>
      </c>
      <c r="I76" s="304">
        <f t="shared" si="8"/>
        <v>0.15</v>
      </c>
      <c r="J76" s="302">
        <f>VLOOKUP($A76,Sheet1!$A$10:$P$487,10,FALSE)</f>
        <v>0</v>
      </c>
      <c r="K76" s="303">
        <f>VLOOKUP($A76,Sheet1!$A$10:$P$487,11,FALSE)</f>
        <v>0</v>
      </c>
      <c r="L76" s="303">
        <f>VLOOKUP($A76,Sheet1!$A$10:$P$487,12,FALSE)</f>
        <v>0</v>
      </c>
      <c r="M76" s="303">
        <f>VLOOKUP($A76,Sheet1!$A$10:$P$487,15,FALSE)</f>
        <v>0.02</v>
      </c>
      <c r="N76" s="304">
        <f t="shared" si="9"/>
        <v>0.02</v>
      </c>
      <c r="O76" s="305">
        <f t="shared" si="10"/>
        <v>-86.666666666666671</v>
      </c>
      <c r="P76" s="306"/>
    </row>
    <row r="77" spans="1:16" s="182" customFormat="1" ht="15" customHeight="1">
      <c r="A77" s="340" t="s">
        <v>1545</v>
      </c>
      <c r="B77" s="347" t="s">
        <v>1546</v>
      </c>
      <c r="C77" s="300" t="s">
        <v>10</v>
      </c>
      <c r="D77" s="301" t="s">
        <v>570</v>
      </c>
      <c r="E77" s="302">
        <f>VLOOKUP($A77,Sheet1!$A$10:$P$487,3,FALSE)</f>
        <v>0</v>
      </c>
      <c r="F77" s="303">
        <f>VLOOKUP($A77,Sheet1!$A$10:$P$487,4,FALSE)</f>
        <v>0</v>
      </c>
      <c r="G77" s="303">
        <f>VLOOKUP($A77,Sheet1!$A$10:$P$487,5,FALSE)</f>
        <v>0</v>
      </c>
      <c r="H77" s="303">
        <f>VLOOKUP($A77,Sheet1!$A$10:$P$487,8,FALSE)</f>
        <v>0.44</v>
      </c>
      <c r="I77" s="304">
        <f t="shared" si="8"/>
        <v>0.44</v>
      </c>
      <c r="J77" s="302">
        <f>VLOOKUP($A77,Sheet1!$A$10:$P$487,10,FALSE)</f>
        <v>0</v>
      </c>
      <c r="K77" s="303">
        <f>VLOOKUP($A77,Sheet1!$A$10:$P$487,11,FALSE)</f>
        <v>0</v>
      </c>
      <c r="L77" s="303">
        <f>VLOOKUP($A77,Sheet1!$A$10:$P$487,12,FALSE)</f>
        <v>0</v>
      </c>
      <c r="M77" s="303">
        <f>VLOOKUP($A77,Sheet1!$A$10:$P$487,15,FALSE)</f>
        <v>0.17</v>
      </c>
      <c r="N77" s="304">
        <f t="shared" si="9"/>
        <v>0.17</v>
      </c>
      <c r="O77" s="305">
        <f t="shared" si="10"/>
        <v>-61.363636363636353</v>
      </c>
      <c r="P77" s="306"/>
    </row>
    <row r="78" spans="1:16" s="182" customFormat="1" ht="15" customHeight="1">
      <c r="A78" s="340" t="s">
        <v>1551</v>
      </c>
      <c r="B78" s="347" t="s">
        <v>1552</v>
      </c>
      <c r="C78" s="300" t="s">
        <v>10</v>
      </c>
      <c r="D78" s="301" t="s">
        <v>570</v>
      </c>
      <c r="E78" s="302">
        <f>VLOOKUP($A78,Sheet1!$A$10:$P$487,3,FALSE)</f>
        <v>0</v>
      </c>
      <c r="F78" s="303">
        <f>VLOOKUP($A78,Sheet1!$A$10:$P$487,4,FALSE)</f>
        <v>0</v>
      </c>
      <c r="G78" s="303">
        <f>VLOOKUP($A78,Sheet1!$A$10:$P$487,5,FALSE)</f>
        <v>0.9</v>
      </c>
      <c r="H78" s="303">
        <f>VLOOKUP($A78,Sheet1!$A$10:$P$487,8,FALSE)</f>
        <v>2.21</v>
      </c>
      <c r="I78" s="304">
        <f t="shared" si="8"/>
        <v>3.11</v>
      </c>
      <c r="J78" s="302">
        <f>VLOOKUP($A78,Sheet1!$A$10:$P$487,10,FALSE)</f>
        <v>0</v>
      </c>
      <c r="K78" s="303">
        <f>VLOOKUP($A78,Sheet1!$A$10:$P$487,11,FALSE)</f>
        <v>0</v>
      </c>
      <c r="L78" s="303">
        <f>VLOOKUP($A78,Sheet1!$A$10:$P$487,12,FALSE)</f>
        <v>0.77</v>
      </c>
      <c r="M78" s="303">
        <f>VLOOKUP($A78,Sheet1!$A$10:$P$487,15,FALSE)</f>
        <v>1.72</v>
      </c>
      <c r="N78" s="304">
        <f t="shared" si="9"/>
        <v>2.4900000000000002</v>
      </c>
      <c r="O78" s="305">
        <f t="shared" si="10"/>
        <v>-19.935691318327965</v>
      </c>
      <c r="P78" s="306"/>
    </row>
    <row r="79" spans="1:16" s="182" customFormat="1" ht="15" customHeight="1">
      <c r="A79" s="340" t="s">
        <v>1553</v>
      </c>
      <c r="B79" s="347" t="s">
        <v>1554</v>
      </c>
      <c r="C79" s="300" t="s">
        <v>1437</v>
      </c>
      <c r="D79" s="301" t="s">
        <v>1395</v>
      </c>
      <c r="E79" s="302">
        <f>VLOOKUP($A79,Sheet1!$A$10:$P$487,3,FALSE)</f>
        <v>0</v>
      </c>
      <c r="F79" s="303">
        <f>VLOOKUP($A79,Sheet1!$A$10:$P$487,4,FALSE)</f>
        <v>0</v>
      </c>
      <c r="G79" s="303">
        <f>VLOOKUP($A79,Sheet1!$A$10:$P$487,5,FALSE)</f>
        <v>0.05</v>
      </c>
      <c r="H79" s="303">
        <f>VLOOKUP($A79,Sheet1!$A$10:$P$487,8,FALSE)</f>
        <v>0.09</v>
      </c>
      <c r="I79" s="304">
        <f t="shared" si="8"/>
        <v>0.14000000000000001</v>
      </c>
      <c r="J79" s="302">
        <f>VLOOKUP($A79,Sheet1!$A$10:$P$487,10,FALSE)</f>
        <v>0</v>
      </c>
      <c r="K79" s="303">
        <f>VLOOKUP($A79,Sheet1!$A$10:$P$487,11,FALSE)</f>
        <v>0</v>
      </c>
      <c r="L79" s="303">
        <f>VLOOKUP($A79,Sheet1!$A$10:$P$487,12,FALSE)</f>
        <v>0.12</v>
      </c>
      <c r="M79" s="303">
        <f>VLOOKUP($A79,Sheet1!$A$10:$P$487,15,FALSE)</f>
        <v>0.25</v>
      </c>
      <c r="N79" s="304">
        <f t="shared" si="9"/>
        <v>0.37</v>
      </c>
      <c r="O79" s="305">
        <f t="shared" si="10"/>
        <v>164.28571428571428</v>
      </c>
      <c r="P79" s="306"/>
    </row>
    <row r="80" spans="1:16" s="182" customFormat="1" ht="15" customHeight="1">
      <c r="A80" s="340" t="s">
        <v>1569</v>
      </c>
      <c r="B80" s="347" t="s">
        <v>1570</v>
      </c>
      <c r="C80" s="300" t="s">
        <v>10</v>
      </c>
      <c r="D80" s="301" t="s">
        <v>570</v>
      </c>
      <c r="E80" s="302">
        <f>VLOOKUP($A80,Sheet1!$A$10:$P$487,3,FALSE)</f>
        <v>0</v>
      </c>
      <c r="F80" s="303">
        <f>VLOOKUP($A80,Sheet1!$A$10:$P$487,4,FALSE)</f>
        <v>0</v>
      </c>
      <c r="G80" s="303">
        <f>VLOOKUP($A80,Sheet1!$A$10:$P$487,5,FALSE)</f>
        <v>0.46</v>
      </c>
      <c r="H80" s="303">
        <f>VLOOKUP($A80,Sheet1!$A$10:$P$487,8,FALSE)</f>
        <v>0.22</v>
      </c>
      <c r="I80" s="304">
        <f t="shared" si="8"/>
        <v>0.68</v>
      </c>
      <c r="J80" s="302">
        <f>VLOOKUP($A80,Sheet1!$A$10:$P$487,10,FALSE)</f>
        <v>0</v>
      </c>
      <c r="K80" s="303">
        <f>VLOOKUP($A80,Sheet1!$A$10:$P$487,11,FALSE)</f>
        <v>0</v>
      </c>
      <c r="L80" s="303">
        <f>VLOOKUP($A80,Sheet1!$A$10:$P$487,12,FALSE)</f>
        <v>0.04</v>
      </c>
      <c r="M80" s="303">
        <f>VLOOKUP($A80,Sheet1!$A$10:$P$487,15,FALSE)</f>
        <v>0.8</v>
      </c>
      <c r="N80" s="304">
        <f t="shared" si="9"/>
        <v>0.84000000000000008</v>
      </c>
      <c r="O80" s="305">
        <f t="shared" si="10"/>
        <v>23.529411764705888</v>
      </c>
      <c r="P80" s="306"/>
    </row>
    <row r="81" spans="1:16" s="182" customFormat="1" ht="15" customHeight="1">
      <c r="A81" s="340" t="s">
        <v>1571</v>
      </c>
      <c r="B81" s="347" t="s">
        <v>1572</v>
      </c>
      <c r="C81" s="300" t="s">
        <v>10</v>
      </c>
      <c r="D81" s="301" t="s">
        <v>570</v>
      </c>
      <c r="E81" s="302">
        <f>VLOOKUP($A81,Sheet1!$A$10:$P$487,3,FALSE)</f>
        <v>0</v>
      </c>
      <c r="F81" s="303">
        <f>VLOOKUP($A81,Sheet1!$A$10:$P$487,4,FALSE)</f>
        <v>0</v>
      </c>
      <c r="G81" s="303">
        <f>VLOOKUP($A81,Sheet1!$A$10:$P$487,5,FALSE)</f>
        <v>0.75</v>
      </c>
      <c r="H81" s="303">
        <f>VLOOKUP($A81,Sheet1!$A$10:$P$487,8,FALSE)</f>
        <v>0.64</v>
      </c>
      <c r="I81" s="304">
        <f t="shared" si="8"/>
        <v>1.3900000000000001</v>
      </c>
      <c r="J81" s="302">
        <f>VLOOKUP($A81,Sheet1!$A$10:$P$487,10,FALSE)</f>
        <v>0</v>
      </c>
      <c r="K81" s="303">
        <f>VLOOKUP($A81,Sheet1!$A$10:$P$487,11,FALSE)</f>
        <v>0</v>
      </c>
      <c r="L81" s="303">
        <f>VLOOKUP($A81,Sheet1!$A$10:$P$487,12,FALSE)</f>
        <v>0.55000000000000004</v>
      </c>
      <c r="M81" s="303">
        <f>VLOOKUP($A81,Sheet1!$A$10:$P$487,15,FALSE)</f>
        <v>1.99</v>
      </c>
      <c r="N81" s="304">
        <f t="shared" si="9"/>
        <v>2.54</v>
      </c>
      <c r="O81" s="305">
        <f t="shared" si="10"/>
        <v>82.733812949640281</v>
      </c>
      <c r="P81" s="306"/>
    </row>
    <row r="82" spans="1:16" s="306" customFormat="1" ht="15" customHeight="1">
      <c r="A82" s="340" t="s">
        <v>1573</v>
      </c>
      <c r="B82" s="347" t="s">
        <v>1574</v>
      </c>
      <c r="C82" s="300" t="s">
        <v>10</v>
      </c>
      <c r="D82" s="301" t="s">
        <v>570</v>
      </c>
      <c r="E82" s="302">
        <f>VLOOKUP($A82,Sheet1!$A$10:$P$487,3,FALSE)</f>
        <v>0</v>
      </c>
      <c r="F82" s="303">
        <f>VLOOKUP($A82,Sheet1!$A$10:$P$487,4,FALSE)</f>
        <v>0</v>
      </c>
      <c r="G82" s="303">
        <f>VLOOKUP($A82,Sheet1!$A$10:$P$487,5,FALSE)</f>
        <v>0.57999999999999996</v>
      </c>
      <c r="H82" s="303">
        <f>VLOOKUP($A82,Sheet1!$A$10:$P$487,8,FALSE)</f>
        <v>0.54</v>
      </c>
      <c r="I82" s="304">
        <f t="shared" si="8"/>
        <v>1.1200000000000001</v>
      </c>
      <c r="J82" s="302">
        <f>VLOOKUP($A82,Sheet1!$A$10:$P$487,10,FALSE)</f>
        <v>0</v>
      </c>
      <c r="K82" s="303">
        <f>VLOOKUP($A82,Sheet1!$A$10:$P$487,11,FALSE)</f>
        <v>0</v>
      </c>
      <c r="L82" s="303">
        <f>VLOOKUP($A82,Sheet1!$A$10:$P$487,12,FALSE)</f>
        <v>0.38</v>
      </c>
      <c r="M82" s="303">
        <f>VLOOKUP($A82,Sheet1!$A$10:$P$487,15,FALSE)</f>
        <v>2.98</v>
      </c>
      <c r="N82" s="304">
        <f t="shared" si="9"/>
        <v>3.36</v>
      </c>
      <c r="O82" s="305">
        <f t="shared" si="10"/>
        <v>199.99999999999994</v>
      </c>
    </row>
    <row r="83" spans="1:16" s="306" customFormat="1" ht="15" customHeight="1">
      <c r="A83" s="340" t="s">
        <v>1577</v>
      </c>
      <c r="B83" s="347" t="s">
        <v>1578</v>
      </c>
      <c r="C83" s="300" t="s">
        <v>10</v>
      </c>
      <c r="D83" s="301" t="s">
        <v>570</v>
      </c>
      <c r="E83" s="302">
        <f>VLOOKUP($A83,Sheet1!$A$10:$P$487,3,FALSE)</f>
        <v>0</v>
      </c>
      <c r="F83" s="303">
        <f>VLOOKUP($A83,Sheet1!$A$10:$P$487,4,FALSE)</f>
        <v>0</v>
      </c>
      <c r="G83" s="303">
        <f>VLOOKUP($A83,Sheet1!$A$10:$P$487,5,FALSE)</f>
        <v>0.09</v>
      </c>
      <c r="H83" s="303">
        <f>VLOOKUP($A83,Sheet1!$A$10:$P$487,8,FALSE)</f>
        <v>0.24</v>
      </c>
      <c r="I83" s="304">
        <f t="shared" si="8"/>
        <v>0.32999999999999996</v>
      </c>
      <c r="J83" s="302">
        <f>VLOOKUP($A83,Sheet1!$A$10:$P$487,10,FALSE)</f>
        <v>0</v>
      </c>
      <c r="K83" s="303">
        <f>VLOOKUP($A83,Sheet1!$A$10:$P$487,11,FALSE)</f>
        <v>0</v>
      </c>
      <c r="L83" s="303">
        <f>VLOOKUP($A83,Sheet1!$A$10:$P$487,12,FALSE)</f>
        <v>0</v>
      </c>
      <c r="M83" s="303">
        <f>VLOOKUP($A83,Sheet1!$A$10:$P$487,15,FALSE)</f>
        <v>0.49</v>
      </c>
      <c r="N83" s="304">
        <f t="shared" si="9"/>
        <v>0.49</v>
      </c>
      <c r="O83" s="305">
        <f t="shared" si="10"/>
        <v>48.484848484848506</v>
      </c>
    </row>
    <row r="84" spans="1:16" s="306" customFormat="1" ht="15" customHeight="1">
      <c r="A84" s="340" t="s">
        <v>1581</v>
      </c>
      <c r="B84" s="347" t="s">
        <v>1584</v>
      </c>
      <c r="C84" s="300" t="s">
        <v>1437</v>
      </c>
      <c r="D84" s="301" t="s">
        <v>1395</v>
      </c>
      <c r="E84" s="302">
        <f>VLOOKUP($A84,Sheet1!$A$10:$P$487,3,FALSE)</f>
        <v>0</v>
      </c>
      <c r="F84" s="303">
        <f>VLOOKUP($A84,Sheet1!$A$10:$P$487,4,FALSE)</f>
        <v>0</v>
      </c>
      <c r="G84" s="303">
        <f>VLOOKUP($A84,Sheet1!$A$10:$P$487,5,FALSE)</f>
        <v>0.14000000000000001</v>
      </c>
      <c r="H84" s="303">
        <f>VLOOKUP($A84,Sheet1!$A$10:$P$487,8,FALSE)</f>
        <v>0.68</v>
      </c>
      <c r="I84" s="304">
        <f t="shared" si="8"/>
        <v>0.82000000000000006</v>
      </c>
      <c r="J84" s="302">
        <f>VLOOKUP($A84,Sheet1!$A$10:$P$487,10,FALSE)</f>
        <v>0</v>
      </c>
      <c r="K84" s="303">
        <f>VLOOKUP($A84,Sheet1!$A$10:$P$487,11,FALSE)</f>
        <v>0</v>
      </c>
      <c r="L84" s="303">
        <f>VLOOKUP($A84,Sheet1!$A$10:$P$487,12,FALSE)</f>
        <v>0.3</v>
      </c>
      <c r="M84" s="303">
        <f>VLOOKUP($A84,Sheet1!$A$10:$P$487,15,FALSE)</f>
        <v>0.88</v>
      </c>
      <c r="N84" s="304">
        <f t="shared" si="9"/>
        <v>1.18</v>
      </c>
      <c r="O84" s="305">
        <f t="shared" si="10"/>
        <v>43.902439024390219</v>
      </c>
    </row>
    <row r="85" spans="1:16" s="182" customFormat="1" ht="15" customHeight="1">
      <c r="A85" s="340" t="s">
        <v>1587</v>
      </c>
      <c r="B85" s="347" t="s">
        <v>1588</v>
      </c>
      <c r="C85" s="300" t="s">
        <v>1437</v>
      </c>
      <c r="D85" s="301" t="s">
        <v>1395</v>
      </c>
      <c r="E85" s="302">
        <f>VLOOKUP($A85,Sheet1!$A$10:$P$487,3,FALSE)</f>
        <v>0</v>
      </c>
      <c r="F85" s="303">
        <f>VLOOKUP($A85,Sheet1!$A$10:$P$487,4,FALSE)</f>
        <v>0</v>
      </c>
      <c r="G85" s="303">
        <f>VLOOKUP($A85,Sheet1!$A$10:$P$487,5,FALSE)</f>
        <v>0.01</v>
      </c>
      <c r="H85" s="303">
        <f>VLOOKUP($A85,Sheet1!$A$10:$P$487,8,FALSE)</f>
        <v>0.08</v>
      </c>
      <c r="I85" s="304">
        <f t="shared" si="8"/>
        <v>0.09</v>
      </c>
      <c r="J85" s="302">
        <f>VLOOKUP($A85,Sheet1!$A$10:$P$487,10,FALSE)</f>
        <v>0</v>
      </c>
      <c r="K85" s="303">
        <f>VLOOKUP($A85,Sheet1!$A$10:$P$487,11,FALSE)</f>
        <v>0</v>
      </c>
      <c r="L85" s="303">
        <f>VLOOKUP($A85,Sheet1!$A$10:$P$487,12,FALSE)</f>
        <v>0</v>
      </c>
      <c r="M85" s="303">
        <f>VLOOKUP($A85,Sheet1!$A$10:$P$487,15,FALSE)</f>
        <v>0.1</v>
      </c>
      <c r="N85" s="304">
        <f t="shared" si="9"/>
        <v>0.1</v>
      </c>
      <c r="O85" s="305">
        <f t="shared" si="10"/>
        <v>11.111111111111116</v>
      </c>
      <c r="P85" s="306"/>
    </row>
    <row r="86" spans="1:16" s="182" customFormat="1" ht="15" customHeight="1">
      <c r="A86" s="340" t="s">
        <v>1593</v>
      </c>
      <c r="B86" s="347" t="s">
        <v>1594</v>
      </c>
      <c r="C86" s="300" t="s">
        <v>1437</v>
      </c>
      <c r="D86" s="301" t="s">
        <v>1395</v>
      </c>
      <c r="E86" s="302">
        <f>VLOOKUP($A86,Sheet1!$A$10:$P$487,3,FALSE)</f>
        <v>0</v>
      </c>
      <c r="F86" s="303">
        <f>VLOOKUP($A86,Sheet1!$A$10:$P$487,4,FALSE)</f>
        <v>0</v>
      </c>
      <c r="G86" s="303">
        <f>VLOOKUP($A86,Sheet1!$A$10:$P$487,5,FALSE)</f>
        <v>0.14000000000000001</v>
      </c>
      <c r="H86" s="303">
        <f>VLOOKUP($A86,Sheet1!$A$10:$P$487,8,FALSE)</f>
        <v>0.03</v>
      </c>
      <c r="I86" s="304">
        <f t="shared" si="8"/>
        <v>0.17</v>
      </c>
      <c r="J86" s="302">
        <f>VLOOKUP($A86,Sheet1!$A$10:$P$487,10,FALSE)</f>
        <v>0</v>
      </c>
      <c r="K86" s="303">
        <f>VLOOKUP($A86,Sheet1!$A$10:$P$487,11,FALSE)</f>
        <v>0</v>
      </c>
      <c r="L86" s="303">
        <f>VLOOKUP($A86,Sheet1!$A$10:$P$487,12,FALSE)</f>
        <v>0.17</v>
      </c>
      <c r="M86" s="303">
        <f>VLOOKUP($A86,Sheet1!$A$10:$P$487,15,FALSE)</f>
        <v>0.31</v>
      </c>
      <c r="N86" s="304">
        <f t="shared" si="9"/>
        <v>0.48</v>
      </c>
      <c r="O86" s="305">
        <f t="shared" si="10"/>
        <v>182.35294117647055</v>
      </c>
      <c r="P86" s="306"/>
    </row>
    <row r="87" spans="1:16" s="306" customFormat="1" ht="15" customHeight="1">
      <c r="A87" s="340" t="s">
        <v>1595</v>
      </c>
      <c r="B87" s="347" t="s">
        <v>1618</v>
      </c>
      <c r="C87" s="300" t="s">
        <v>1437</v>
      </c>
      <c r="D87" s="301" t="s">
        <v>1395</v>
      </c>
      <c r="E87" s="302">
        <f>VLOOKUP($A87,Sheet1!$A$10:$P$487,3,FALSE)</f>
        <v>0</v>
      </c>
      <c r="F87" s="303">
        <f>VLOOKUP($A87,Sheet1!$A$10:$P$487,4,FALSE)</f>
        <v>0</v>
      </c>
      <c r="G87" s="303">
        <f>VLOOKUP($A87,Sheet1!$A$10:$P$487,5,FALSE)</f>
        <v>0.34</v>
      </c>
      <c r="H87" s="303">
        <f>VLOOKUP($A87,Sheet1!$A$10:$P$487,8,FALSE)</f>
        <v>0.55000000000000004</v>
      </c>
      <c r="I87" s="304">
        <f t="shared" si="8"/>
        <v>0.89000000000000012</v>
      </c>
      <c r="J87" s="302">
        <f>VLOOKUP($A87,Sheet1!$A$10:$P$487,10,FALSE)</f>
        <v>0</v>
      </c>
      <c r="K87" s="303">
        <f>VLOOKUP($A87,Sheet1!$A$10:$P$487,11,FALSE)</f>
        <v>0</v>
      </c>
      <c r="L87" s="303">
        <f>VLOOKUP($A87,Sheet1!$A$10:$P$487,12,FALSE)</f>
        <v>0.06</v>
      </c>
      <c r="M87" s="303">
        <f>VLOOKUP($A87,Sheet1!$A$10:$P$487,15,FALSE)</f>
        <v>1.32</v>
      </c>
      <c r="N87" s="304">
        <f t="shared" si="9"/>
        <v>1.3800000000000001</v>
      </c>
      <c r="O87" s="305">
        <f t="shared" si="10"/>
        <v>55.056179775280903</v>
      </c>
    </row>
    <row r="88" spans="1:16" s="306" customFormat="1" ht="15" customHeight="1">
      <c r="A88" s="340" t="s">
        <v>1596</v>
      </c>
      <c r="B88" s="347" t="s">
        <v>1597</v>
      </c>
      <c r="C88" s="300" t="s">
        <v>10</v>
      </c>
      <c r="D88" s="301" t="s">
        <v>570</v>
      </c>
      <c r="E88" s="302">
        <f>VLOOKUP($A88,Sheet1!$A$10:$P$487,3,FALSE)</f>
        <v>0</v>
      </c>
      <c r="F88" s="303">
        <f>VLOOKUP($A88,Sheet1!$A$10:$P$487,4,FALSE)</f>
        <v>0</v>
      </c>
      <c r="G88" s="303">
        <f>VLOOKUP($A88,Sheet1!$A$10:$P$487,5,FALSE)</f>
        <v>0</v>
      </c>
      <c r="H88" s="303">
        <f>VLOOKUP($A88,Sheet1!$A$10:$P$487,8,FALSE)</f>
        <v>0.03</v>
      </c>
      <c r="I88" s="304">
        <f t="shared" si="8"/>
        <v>0.03</v>
      </c>
      <c r="J88" s="302">
        <f>VLOOKUP($A88,Sheet1!$A$10:$P$487,10,FALSE)</f>
        <v>0.02</v>
      </c>
      <c r="K88" s="303">
        <f>VLOOKUP($A88,Sheet1!$A$10:$P$487,11,FALSE)</f>
        <v>0</v>
      </c>
      <c r="L88" s="303">
        <f>VLOOKUP($A88,Sheet1!$A$10:$P$487,12,FALSE)</f>
        <v>0.11</v>
      </c>
      <c r="M88" s="303">
        <f>VLOOKUP($A88,Sheet1!$A$10:$P$487,15,FALSE)</f>
        <v>0.04</v>
      </c>
      <c r="N88" s="304">
        <f t="shared" si="9"/>
        <v>0.15</v>
      </c>
      <c r="O88" s="305">
        <f t="shared" si="10"/>
        <v>400</v>
      </c>
    </row>
    <row r="89" spans="1:16" s="306" customFormat="1" ht="15" customHeight="1">
      <c r="A89" s="340" t="s">
        <v>472</v>
      </c>
      <c r="B89" s="347" t="s">
        <v>473</v>
      </c>
      <c r="C89" s="300" t="s">
        <v>10</v>
      </c>
      <c r="D89" s="301" t="s">
        <v>570</v>
      </c>
      <c r="E89" s="302">
        <f>VLOOKUP($A89,Sheet1!$A$10:$P$487,3,FALSE)</f>
        <v>0</v>
      </c>
      <c r="F89" s="303">
        <f>VLOOKUP($A89,Sheet1!$A$10:$P$487,4,FALSE)</f>
        <v>0</v>
      </c>
      <c r="G89" s="303">
        <f>VLOOKUP($A89,Sheet1!$A$10:$P$487,5,FALSE)</f>
        <v>1.32</v>
      </c>
      <c r="H89" s="303">
        <f>VLOOKUP($A89,Sheet1!$A$10:$P$487,8,FALSE)</f>
        <v>4.51</v>
      </c>
      <c r="I89" s="304">
        <f t="shared" si="8"/>
        <v>5.83</v>
      </c>
      <c r="J89" s="302">
        <f>VLOOKUP($A89,Sheet1!$A$10:$P$487,10,FALSE)</f>
        <v>0</v>
      </c>
      <c r="K89" s="303">
        <f>VLOOKUP($A89,Sheet1!$A$10:$P$487,11,FALSE)</f>
        <v>0.06</v>
      </c>
      <c r="L89" s="303">
        <f>VLOOKUP($A89,Sheet1!$A$10:$P$487,12,FALSE)</f>
        <v>3.05</v>
      </c>
      <c r="M89" s="303">
        <f>VLOOKUP($A89,Sheet1!$A$10:$P$487,15,FALSE)</f>
        <v>2.37</v>
      </c>
      <c r="N89" s="304">
        <f t="shared" si="9"/>
        <v>5.42</v>
      </c>
      <c r="O89" s="152">
        <f t="shared" si="10"/>
        <v>-7.0325900514579764</v>
      </c>
    </row>
    <row r="90" spans="1:16" s="306" customFormat="1" ht="15" customHeight="1">
      <c r="A90" s="340" t="s">
        <v>539</v>
      </c>
      <c r="B90" s="350" t="s">
        <v>578</v>
      </c>
      <c r="C90" s="300" t="s">
        <v>13</v>
      </c>
      <c r="D90" s="301" t="s">
        <v>1395</v>
      </c>
      <c r="E90" s="302">
        <f>VLOOKUP($A90,Sheet1!$A$10:$P$487,3,FALSE)</f>
        <v>0</v>
      </c>
      <c r="F90" s="303">
        <f>VLOOKUP($A90,Sheet1!$A$10:$P$487,4,FALSE)</f>
        <v>0</v>
      </c>
      <c r="G90" s="303">
        <f>VLOOKUP($A90,Sheet1!$A$10:$P$487,5,FALSE)</f>
        <v>0.33</v>
      </c>
      <c r="H90" s="303">
        <f>VLOOKUP($A90,Sheet1!$A$10:$P$487,8,FALSE)</f>
        <v>0.98</v>
      </c>
      <c r="I90" s="304">
        <f t="shared" si="8"/>
        <v>1.31</v>
      </c>
      <c r="J90" s="302">
        <f>VLOOKUP($A90,Sheet1!$A$10:$P$487,10,FALSE)</f>
        <v>0</v>
      </c>
      <c r="K90" s="303">
        <f>VLOOKUP($A90,Sheet1!$A$10:$P$487,11,FALSE)</f>
        <v>0</v>
      </c>
      <c r="L90" s="303">
        <f>VLOOKUP($A90,Sheet1!$A$10:$P$487,12,FALSE)</f>
        <v>0.69</v>
      </c>
      <c r="M90" s="303">
        <f>VLOOKUP($A90,Sheet1!$A$10:$P$487,15,FALSE)</f>
        <v>1.47</v>
      </c>
      <c r="N90" s="304">
        <f t="shared" si="9"/>
        <v>2.16</v>
      </c>
      <c r="O90" s="305">
        <f t="shared" si="10"/>
        <v>64.885496183206115</v>
      </c>
    </row>
    <row r="91" spans="1:16" s="306" customFormat="1" ht="15" customHeight="1">
      <c r="A91" s="622"/>
      <c r="B91" s="623"/>
      <c r="C91" s="300"/>
      <c r="D91" s="384"/>
      <c r="E91" s="302"/>
      <c r="F91" s="303"/>
      <c r="G91" s="303"/>
      <c r="H91" s="303"/>
      <c r="I91" s="304"/>
      <c r="J91" s="302"/>
      <c r="K91" s="303"/>
      <c r="L91" s="303"/>
      <c r="M91" s="303"/>
      <c r="N91" s="304"/>
      <c r="O91" s="152"/>
    </row>
    <row r="92" spans="1:16" s="128" customFormat="1" ht="15" customHeight="1">
      <c r="A92" s="537" t="s">
        <v>286</v>
      </c>
      <c r="B92" s="538"/>
      <c r="C92" s="95"/>
      <c r="D92" s="146"/>
      <c r="E92" s="158">
        <f t="shared" ref="E92:N92" si="11">SUM(E60:E90)</f>
        <v>0.03</v>
      </c>
      <c r="F92" s="265">
        <f t="shared" si="11"/>
        <v>0.12</v>
      </c>
      <c r="G92" s="265">
        <f t="shared" si="11"/>
        <v>13.300000000000002</v>
      </c>
      <c r="H92" s="265">
        <f t="shared" si="11"/>
        <v>30.419999999999998</v>
      </c>
      <c r="I92" s="266">
        <f t="shared" si="11"/>
        <v>43.720000000000006</v>
      </c>
      <c r="J92" s="158">
        <f t="shared" si="11"/>
        <v>0.06</v>
      </c>
      <c r="K92" s="265">
        <f t="shared" si="11"/>
        <v>0.2</v>
      </c>
      <c r="L92" s="265">
        <f t="shared" si="11"/>
        <v>22.400000000000002</v>
      </c>
      <c r="M92" s="265">
        <f t="shared" si="11"/>
        <v>38.600000000000009</v>
      </c>
      <c r="N92" s="266">
        <f t="shared" si="11"/>
        <v>61</v>
      </c>
      <c r="O92" s="261">
        <f t="shared" ref="O92" si="12">((N92/I92)-1)*100</f>
        <v>39.524245196706296</v>
      </c>
      <c r="P92" s="306"/>
    </row>
    <row r="93" spans="1:16" s="98" customFormat="1" ht="15" customHeight="1">
      <c r="A93" s="479"/>
      <c r="B93" s="428"/>
      <c r="C93" s="429"/>
      <c r="D93" s="104"/>
      <c r="E93" s="431"/>
      <c r="F93" s="431"/>
      <c r="G93" s="431"/>
      <c r="H93" s="431"/>
      <c r="I93" s="431"/>
      <c r="J93" s="431"/>
      <c r="K93" s="431"/>
      <c r="L93" s="431"/>
      <c r="M93" s="431"/>
      <c r="N93" s="431"/>
      <c r="O93" s="478"/>
      <c r="P93" s="306"/>
    </row>
    <row r="94" spans="1:16" s="144" customFormat="1" ht="15" customHeight="1">
      <c r="A94" s="471"/>
      <c r="B94" s="472"/>
      <c r="C94" s="473"/>
      <c r="D94" s="474"/>
      <c r="E94" s="680" t="s">
        <v>635</v>
      </c>
      <c r="F94" s="681"/>
      <c r="G94" s="681"/>
      <c r="H94" s="681"/>
      <c r="I94" s="682"/>
      <c r="J94" s="680" t="s">
        <v>868</v>
      </c>
      <c r="K94" s="681"/>
      <c r="L94" s="681"/>
      <c r="M94" s="681"/>
      <c r="N94" s="682"/>
      <c r="O94" s="475"/>
      <c r="P94" s="306"/>
    </row>
    <row r="95" spans="1:16" s="144" customFormat="1" ht="27">
      <c r="A95" s="471" t="s">
        <v>254</v>
      </c>
      <c r="B95" s="472" t="s">
        <v>59</v>
      </c>
      <c r="C95" s="473" t="s">
        <v>255</v>
      </c>
      <c r="D95" s="474" t="s">
        <v>256</v>
      </c>
      <c r="E95" s="8" t="s">
        <v>60</v>
      </c>
      <c r="F95" s="222" t="s">
        <v>431</v>
      </c>
      <c r="G95" s="218" t="s">
        <v>333</v>
      </c>
      <c r="H95" s="9" t="s">
        <v>331</v>
      </c>
      <c r="I95" s="450" t="s">
        <v>332</v>
      </c>
      <c r="J95" s="8" t="s">
        <v>60</v>
      </c>
      <c r="K95" s="222" t="s">
        <v>431</v>
      </c>
      <c r="L95" s="218" t="s">
        <v>333</v>
      </c>
      <c r="M95" s="9" t="s">
        <v>331</v>
      </c>
      <c r="N95" s="450" t="s">
        <v>332</v>
      </c>
      <c r="O95" s="145" t="s">
        <v>1684</v>
      </c>
      <c r="P95" s="306"/>
    </row>
    <row r="96" spans="1:16" s="144" customFormat="1" ht="15" customHeight="1">
      <c r="A96" s="356" t="s">
        <v>264</v>
      </c>
      <c r="B96" s="162" t="s">
        <v>81</v>
      </c>
      <c r="C96" s="95" t="s">
        <v>62</v>
      </c>
      <c r="D96" s="146"/>
      <c r="E96" s="149" t="s">
        <v>62</v>
      </c>
      <c r="F96" s="150"/>
      <c r="G96" s="150"/>
      <c r="H96" s="150" t="s">
        <v>62</v>
      </c>
      <c r="I96" s="151"/>
      <c r="J96" s="149" t="s">
        <v>62</v>
      </c>
      <c r="K96" s="150" t="s">
        <v>62</v>
      </c>
      <c r="L96" s="150"/>
      <c r="M96" s="150"/>
      <c r="N96" s="151" t="s">
        <v>62</v>
      </c>
      <c r="O96" s="147"/>
      <c r="P96" s="306"/>
    </row>
    <row r="97" spans="1:16" s="306" customFormat="1" ht="15" customHeight="1">
      <c r="A97" s="340" t="s">
        <v>810</v>
      </c>
      <c r="B97" s="350" t="s">
        <v>1672</v>
      </c>
      <c r="C97" s="300" t="s">
        <v>10</v>
      </c>
      <c r="D97" s="301" t="s">
        <v>572</v>
      </c>
      <c r="E97" s="302">
        <f>VLOOKUP($A97,Sheet1!$A$10:$P$487,3,FALSE)</f>
        <v>0</v>
      </c>
      <c r="F97" s="303">
        <f>VLOOKUP($A97,Sheet1!$A$10:$P$487,4,FALSE)</f>
        <v>0</v>
      </c>
      <c r="G97" s="303">
        <f>VLOOKUP($A97,Sheet1!$A$10:$P$487,5,FALSE)</f>
        <v>0.24</v>
      </c>
      <c r="H97" s="303">
        <f>VLOOKUP($A97,Sheet1!$A$10:$P$487,8,FALSE)</f>
        <v>0.79</v>
      </c>
      <c r="I97" s="304">
        <f t="shared" ref="I97:I113" si="13">G97+H97</f>
        <v>1.03</v>
      </c>
      <c r="J97" s="302">
        <f>VLOOKUP($A97,Sheet1!$A$10:$P$487,10,FALSE)</f>
        <v>0</v>
      </c>
      <c r="K97" s="303">
        <f>VLOOKUP($A97,Sheet1!$A$10:$P$487,11,FALSE)</f>
        <v>0</v>
      </c>
      <c r="L97" s="303">
        <f>VLOOKUP($A97,Sheet1!$A$10:$P$487,12,FALSE)</f>
        <v>0.56000000000000005</v>
      </c>
      <c r="M97" s="303">
        <f>VLOOKUP($A97,Sheet1!$A$10:$P$487,15,FALSE)</f>
        <v>0.81</v>
      </c>
      <c r="N97" s="304">
        <f t="shared" ref="N97:N113" si="14">L97+M97</f>
        <v>1.37</v>
      </c>
      <c r="O97" s="305">
        <f t="shared" ref="O97:O100" si="15">((N97/I97)-1)*100</f>
        <v>33.009708737864088</v>
      </c>
    </row>
    <row r="98" spans="1:16" s="306" customFormat="1" ht="15" customHeight="1">
      <c r="A98" s="340" t="s">
        <v>1481</v>
      </c>
      <c r="B98" s="350" t="s">
        <v>1482</v>
      </c>
      <c r="C98" s="300" t="s">
        <v>10</v>
      </c>
      <c r="D98" s="301" t="s">
        <v>572</v>
      </c>
      <c r="E98" s="302">
        <f>VLOOKUP($A98,Sheet1!$A$10:$P$487,3,FALSE)</f>
        <v>0</v>
      </c>
      <c r="F98" s="303">
        <f>VLOOKUP($A98,Sheet1!$A$10:$P$487,4,FALSE)</f>
        <v>0</v>
      </c>
      <c r="G98" s="303">
        <f>VLOOKUP($A98,Sheet1!$A$10:$P$487,5,FALSE)</f>
        <v>0.74</v>
      </c>
      <c r="H98" s="303">
        <f>VLOOKUP($A98,Sheet1!$A$10:$P$487,8,FALSE)</f>
        <v>0.52</v>
      </c>
      <c r="I98" s="304">
        <f t="shared" si="13"/>
        <v>1.26</v>
      </c>
      <c r="J98" s="302">
        <f>VLOOKUP($A98,Sheet1!$A$10:$P$487,10,FALSE)</f>
        <v>0</v>
      </c>
      <c r="K98" s="303">
        <f>VLOOKUP($A98,Sheet1!$A$10:$P$487,11,FALSE)</f>
        <v>0</v>
      </c>
      <c r="L98" s="303">
        <f>VLOOKUP($A98,Sheet1!$A$10:$P$487,12,FALSE)</f>
        <v>0.24</v>
      </c>
      <c r="M98" s="303">
        <f>VLOOKUP($A98,Sheet1!$A$10:$P$487,15,FALSE)</f>
        <v>1.61</v>
      </c>
      <c r="N98" s="304">
        <f t="shared" si="14"/>
        <v>1.85</v>
      </c>
      <c r="O98" s="305">
        <f t="shared" si="15"/>
        <v>46.825396825396837</v>
      </c>
    </row>
    <row r="99" spans="1:16" s="306" customFormat="1" ht="15" customHeight="1">
      <c r="A99" s="340" t="s">
        <v>1485</v>
      </c>
      <c r="B99" s="350" t="s">
        <v>1486</v>
      </c>
      <c r="C99" s="300" t="s">
        <v>10</v>
      </c>
      <c r="D99" s="301" t="s">
        <v>572</v>
      </c>
      <c r="E99" s="302">
        <f>VLOOKUP($A99,Sheet1!$A$10:$P$487,3,FALSE)</f>
        <v>0</v>
      </c>
      <c r="F99" s="303">
        <f>VLOOKUP($A99,Sheet1!$A$10:$P$487,4,FALSE)</f>
        <v>0</v>
      </c>
      <c r="G99" s="303">
        <f>VLOOKUP($A99,Sheet1!$A$10:$P$487,5,FALSE)</f>
        <v>1</v>
      </c>
      <c r="H99" s="303">
        <f>VLOOKUP($A99,Sheet1!$A$10:$P$487,8,FALSE)</f>
        <v>1.79</v>
      </c>
      <c r="I99" s="304">
        <f t="shared" si="13"/>
        <v>2.79</v>
      </c>
      <c r="J99" s="302">
        <f>VLOOKUP($A99,Sheet1!$A$10:$P$487,10,FALSE)</f>
        <v>0</v>
      </c>
      <c r="K99" s="303">
        <f>VLOOKUP($A99,Sheet1!$A$10:$P$487,11,FALSE)</f>
        <v>0</v>
      </c>
      <c r="L99" s="303">
        <f>VLOOKUP($A99,Sheet1!$A$10:$P$487,12,FALSE)</f>
        <v>0.87</v>
      </c>
      <c r="M99" s="303">
        <f>VLOOKUP($A99,Sheet1!$A$10:$P$487,15,FALSE)</f>
        <v>2.61</v>
      </c>
      <c r="N99" s="304">
        <f t="shared" si="14"/>
        <v>3.48</v>
      </c>
      <c r="O99" s="305">
        <f t="shared" si="15"/>
        <v>24.731182795698924</v>
      </c>
    </row>
    <row r="100" spans="1:16" s="306" customFormat="1" ht="15" customHeight="1">
      <c r="A100" s="340" t="s">
        <v>1491</v>
      </c>
      <c r="B100" s="350" t="s">
        <v>1492</v>
      </c>
      <c r="C100" s="300" t="s">
        <v>10</v>
      </c>
      <c r="D100" s="301" t="s">
        <v>572</v>
      </c>
      <c r="E100" s="302">
        <f>VLOOKUP($A100,Sheet1!$A$10:$P$487,3,FALSE)</f>
        <v>0</v>
      </c>
      <c r="F100" s="303">
        <f>VLOOKUP($A100,Sheet1!$A$10:$P$487,4,FALSE)</f>
        <v>0</v>
      </c>
      <c r="G100" s="303">
        <f>VLOOKUP($A100,Sheet1!$A$10:$P$487,5,FALSE)</f>
        <v>0.48</v>
      </c>
      <c r="H100" s="303">
        <f>VLOOKUP($A100,Sheet1!$A$10:$P$487,8,FALSE)</f>
        <v>0.96</v>
      </c>
      <c r="I100" s="304">
        <f t="shared" si="13"/>
        <v>1.44</v>
      </c>
      <c r="J100" s="302">
        <f>VLOOKUP($A100,Sheet1!$A$10:$P$487,10,FALSE)</f>
        <v>0</v>
      </c>
      <c r="K100" s="303">
        <f>VLOOKUP($A100,Sheet1!$A$10:$P$487,11,FALSE)</f>
        <v>0</v>
      </c>
      <c r="L100" s="303">
        <f>VLOOKUP($A100,Sheet1!$A$10:$P$487,12,FALSE)</f>
        <v>1.41</v>
      </c>
      <c r="M100" s="303">
        <f>VLOOKUP($A100,Sheet1!$A$10:$P$487,15,FALSE)</f>
        <v>2.29</v>
      </c>
      <c r="N100" s="304">
        <f t="shared" si="14"/>
        <v>3.7</v>
      </c>
      <c r="O100" s="305">
        <f t="shared" si="15"/>
        <v>156.94444444444446</v>
      </c>
    </row>
    <row r="101" spans="1:16" s="306" customFormat="1" ht="15" customHeight="1">
      <c r="A101" s="340" t="s">
        <v>419</v>
      </c>
      <c r="B101" s="350" t="s">
        <v>429</v>
      </c>
      <c r="C101" s="300" t="s">
        <v>10</v>
      </c>
      <c r="D101" s="301" t="s">
        <v>572</v>
      </c>
      <c r="E101" s="302">
        <f>VLOOKUP($A101,Sheet1!$A$10:$P$487,3,FALSE)</f>
        <v>0</v>
      </c>
      <c r="F101" s="303">
        <f>VLOOKUP($A101,Sheet1!$A$10:$P$487,4,FALSE)</f>
        <v>0</v>
      </c>
      <c r="G101" s="303">
        <f>VLOOKUP($A101,Sheet1!$A$10:$P$487,5,FALSE)</f>
        <v>1.07</v>
      </c>
      <c r="H101" s="303">
        <f>VLOOKUP($A101,Sheet1!$A$10:$P$487,8,FALSE)</f>
        <v>7.21</v>
      </c>
      <c r="I101" s="304">
        <f t="shared" si="13"/>
        <v>8.2799999999999994</v>
      </c>
      <c r="J101" s="302">
        <f>VLOOKUP($A101,Sheet1!$A$10:$P$487,10,FALSE)</f>
        <v>0</v>
      </c>
      <c r="K101" s="303">
        <f>VLOOKUP($A101,Sheet1!$A$10:$P$487,11,FALSE)</f>
        <v>0</v>
      </c>
      <c r="L101" s="303">
        <f>VLOOKUP($A101,Sheet1!$A$10:$P$487,12,FALSE)</f>
        <v>2.67</v>
      </c>
      <c r="M101" s="303">
        <f>VLOOKUP($A101,Sheet1!$A$10:$P$487,15,FALSE)</f>
        <v>4.38</v>
      </c>
      <c r="N101" s="304">
        <f t="shared" si="14"/>
        <v>7.05</v>
      </c>
      <c r="O101" s="305">
        <f t="shared" ref="O101:O113" si="16">((N101/I101)-1)*100</f>
        <v>-14.855072463768115</v>
      </c>
    </row>
    <row r="102" spans="1:16" s="306" customFormat="1" ht="15" customHeight="1">
      <c r="A102" s="340" t="s">
        <v>1501</v>
      </c>
      <c r="B102" s="350" t="s">
        <v>1502</v>
      </c>
      <c r="C102" s="300" t="s">
        <v>10</v>
      </c>
      <c r="D102" s="301" t="s">
        <v>572</v>
      </c>
      <c r="E102" s="302">
        <f>VLOOKUP($A102,Sheet1!$A$10:$P$487,3,FALSE)</f>
        <v>0</v>
      </c>
      <c r="F102" s="303">
        <f>VLOOKUP($A102,Sheet1!$A$10:$P$487,4,FALSE)</f>
        <v>0</v>
      </c>
      <c r="G102" s="303">
        <f>VLOOKUP($A102,Sheet1!$A$10:$P$487,5,FALSE)</f>
        <v>0.59</v>
      </c>
      <c r="H102" s="303">
        <f>VLOOKUP($A102,Sheet1!$A$10:$P$487,8,FALSE)</f>
        <v>0.57999999999999996</v>
      </c>
      <c r="I102" s="304">
        <f t="shared" si="13"/>
        <v>1.17</v>
      </c>
      <c r="J102" s="302">
        <f>VLOOKUP($A102,Sheet1!$A$10:$P$487,10,FALSE)</f>
        <v>0</v>
      </c>
      <c r="K102" s="303">
        <f>VLOOKUP($A102,Sheet1!$A$10:$P$487,11,FALSE)</f>
        <v>0</v>
      </c>
      <c r="L102" s="303">
        <f>VLOOKUP($A102,Sheet1!$A$10:$P$487,12,FALSE)</f>
        <v>0.2</v>
      </c>
      <c r="M102" s="303">
        <f>VLOOKUP($A102,Sheet1!$A$10:$P$487,15,FALSE)</f>
        <v>1.64</v>
      </c>
      <c r="N102" s="304">
        <f t="shared" si="14"/>
        <v>1.8399999999999999</v>
      </c>
      <c r="O102" s="305">
        <f t="shared" si="16"/>
        <v>57.26495726495726</v>
      </c>
    </row>
    <row r="103" spans="1:16" s="306" customFormat="1" ht="15" customHeight="1">
      <c r="A103" s="340" t="s">
        <v>1503</v>
      </c>
      <c r="B103" s="347" t="s">
        <v>1507</v>
      </c>
      <c r="C103" s="300" t="s">
        <v>1437</v>
      </c>
      <c r="D103" s="301" t="s">
        <v>1617</v>
      </c>
      <c r="E103" s="302">
        <f>VLOOKUP($A103,Sheet1!$A$10:$P$487,3,FALSE)</f>
        <v>0</v>
      </c>
      <c r="F103" s="303">
        <f>VLOOKUP($A103,Sheet1!$A$10:$P$487,4,FALSE)</f>
        <v>0</v>
      </c>
      <c r="G103" s="303">
        <f>VLOOKUP($A103,Sheet1!$A$10:$P$487,5,FALSE)</f>
        <v>0.06</v>
      </c>
      <c r="H103" s="303">
        <f>VLOOKUP($A103,Sheet1!$A$10:$P$487,8,FALSE)</f>
        <v>0.04</v>
      </c>
      <c r="I103" s="304">
        <f t="shared" si="13"/>
        <v>0.1</v>
      </c>
      <c r="J103" s="302">
        <f>VLOOKUP($A103,Sheet1!$A$10:$P$487,10,FALSE)</f>
        <v>0</v>
      </c>
      <c r="K103" s="303">
        <f>VLOOKUP($A103,Sheet1!$A$10:$P$487,11,FALSE)</f>
        <v>0</v>
      </c>
      <c r="L103" s="303">
        <f>VLOOKUP($A103,Sheet1!$A$10:$P$487,12,FALSE)</f>
        <v>0</v>
      </c>
      <c r="M103" s="303">
        <f>VLOOKUP($A103,Sheet1!$A$10:$P$487,15,FALSE)</f>
        <v>0.12</v>
      </c>
      <c r="N103" s="304">
        <f t="shared" si="14"/>
        <v>0.12</v>
      </c>
      <c r="O103" s="305">
        <f t="shared" si="16"/>
        <v>19.999999999999996</v>
      </c>
    </row>
    <row r="104" spans="1:16" s="306" customFormat="1" ht="15" customHeight="1">
      <c r="A104" s="340" t="s">
        <v>1513</v>
      </c>
      <c r="B104" s="350" t="s">
        <v>1514</v>
      </c>
      <c r="C104" s="300" t="s">
        <v>10</v>
      </c>
      <c r="D104" s="301" t="s">
        <v>572</v>
      </c>
      <c r="E104" s="302">
        <f>VLOOKUP($A104,Sheet1!$A$10:$P$487,3,FALSE)</f>
        <v>0</v>
      </c>
      <c r="F104" s="303">
        <f>VLOOKUP($A104,Sheet1!$A$10:$P$487,4,FALSE)</f>
        <v>0</v>
      </c>
      <c r="G104" s="303">
        <f>VLOOKUP($A104,Sheet1!$A$10:$P$487,5,FALSE)</f>
        <v>0.1</v>
      </c>
      <c r="H104" s="303">
        <f>VLOOKUP($A104,Sheet1!$A$10:$P$487,8,FALSE)</f>
        <v>0.28000000000000003</v>
      </c>
      <c r="I104" s="304">
        <f t="shared" si="13"/>
        <v>0.38</v>
      </c>
      <c r="J104" s="302">
        <f>VLOOKUP($A104,Sheet1!$A$10:$P$487,10,FALSE)</f>
        <v>0</v>
      </c>
      <c r="K104" s="303">
        <f>VLOOKUP($A104,Sheet1!$A$10:$P$487,11,FALSE)</f>
        <v>0</v>
      </c>
      <c r="L104" s="303">
        <f>VLOOKUP($A104,Sheet1!$A$10:$P$487,12,FALSE)</f>
        <v>0.41</v>
      </c>
      <c r="M104" s="303">
        <f>VLOOKUP($A104,Sheet1!$A$10:$P$487,15,FALSE)</f>
        <v>0.32</v>
      </c>
      <c r="N104" s="304">
        <f t="shared" si="14"/>
        <v>0.73</v>
      </c>
      <c r="O104" s="305">
        <f t="shared" si="16"/>
        <v>92.10526315789474</v>
      </c>
    </row>
    <row r="105" spans="1:16" s="306" customFormat="1" ht="15" customHeight="1">
      <c r="A105" s="340" t="s">
        <v>1523</v>
      </c>
      <c r="B105" s="350" t="s">
        <v>1524</v>
      </c>
      <c r="C105" s="300" t="s">
        <v>10</v>
      </c>
      <c r="D105" s="301" t="s">
        <v>572</v>
      </c>
      <c r="E105" s="302">
        <f>VLOOKUP($A105,Sheet1!$A$10:$P$487,3,FALSE)</f>
        <v>0</v>
      </c>
      <c r="F105" s="303">
        <f>VLOOKUP($A105,Sheet1!$A$10:$P$487,4,FALSE)</f>
        <v>0</v>
      </c>
      <c r="G105" s="303">
        <f>VLOOKUP($A105,Sheet1!$A$10:$P$487,5,FALSE)</f>
        <v>0.56999999999999995</v>
      </c>
      <c r="H105" s="303">
        <f>VLOOKUP($A105,Sheet1!$A$10:$P$487,8,FALSE)</f>
        <v>0.96</v>
      </c>
      <c r="I105" s="304">
        <f t="shared" si="13"/>
        <v>1.5299999999999998</v>
      </c>
      <c r="J105" s="302">
        <f>VLOOKUP($A105,Sheet1!$A$10:$P$487,10,FALSE)</f>
        <v>0</v>
      </c>
      <c r="K105" s="303">
        <f>VLOOKUP($A105,Sheet1!$A$10:$P$487,11,FALSE)</f>
        <v>0</v>
      </c>
      <c r="L105" s="303">
        <f>VLOOKUP($A105,Sheet1!$A$10:$P$487,12,FALSE)</f>
        <v>2.2400000000000002</v>
      </c>
      <c r="M105" s="303">
        <f>VLOOKUP($A105,Sheet1!$A$10:$P$487,15,FALSE)</f>
        <v>1.95</v>
      </c>
      <c r="N105" s="304">
        <f t="shared" si="14"/>
        <v>4.1900000000000004</v>
      </c>
      <c r="O105" s="305">
        <f t="shared" si="16"/>
        <v>173.85620915032683</v>
      </c>
    </row>
    <row r="106" spans="1:16" s="306" customFormat="1" ht="15" customHeight="1">
      <c r="A106" s="340" t="s">
        <v>1535</v>
      </c>
      <c r="B106" s="347" t="s">
        <v>1537</v>
      </c>
      <c r="C106" s="300" t="s">
        <v>1437</v>
      </c>
      <c r="D106" s="301" t="s">
        <v>1617</v>
      </c>
      <c r="E106" s="302">
        <f>VLOOKUP($A106,Sheet1!$A$10:$P$487,3,FALSE)</f>
        <v>0</v>
      </c>
      <c r="F106" s="303">
        <f>VLOOKUP($A106,Sheet1!$A$10:$P$487,4,FALSE)</f>
        <v>0</v>
      </c>
      <c r="G106" s="303">
        <f>VLOOKUP($A106,Sheet1!$A$10:$P$487,5,FALSE)</f>
        <v>0.05</v>
      </c>
      <c r="H106" s="303">
        <f>VLOOKUP($A106,Sheet1!$A$10:$P$487,8,FALSE)</f>
        <v>0.82</v>
      </c>
      <c r="I106" s="304">
        <f t="shared" si="13"/>
        <v>0.87</v>
      </c>
      <c r="J106" s="302">
        <f>VLOOKUP($A106,Sheet1!$A$10:$P$487,10,FALSE)</f>
        <v>0</v>
      </c>
      <c r="K106" s="303">
        <f>VLOOKUP($A106,Sheet1!$A$10:$P$487,11,FALSE)</f>
        <v>0</v>
      </c>
      <c r="L106" s="303">
        <f>VLOOKUP($A106,Sheet1!$A$10:$P$487,12,FALSE)</f>
        <v>0.3</v>
      </c>
      <c r="M106" s="303">
        <f>VLOOKUP($A106,Sheet1!$A$10:$P$487,15,FALSE)</f>
        <v>0.2</v>
      </c>
      <c r="N106" s="304">
        <f t="shared" si="14"/>
        <v>0.5</v>
      </c>
      <c r="O106" s="305">
        <f t="shared" si="16"/>
        <v>-42.52873563218391</v>
      </c>
    </row>
    <row r="107" spans="1:16" s="306" customFormat="1" ht="15" customHeight="1">
      <c r="A107" s="340" t="s">
        <v>1543</v>
      </c>
      <c r="B107" s="347" t="s">
        <v>1544</v>
      </c>
      <c r="C107" s="300" t="s">
        <v>1437</v>
      </c>
      <c r="D107" s="301" t="s">
        <v>1617</v>
      </c>
      <c r="E107" s="302">
        <f>VLOOKUP($A107,Sheet1!$A$10:$P$487,3,FALSE)</f>
        <v>0</v>
      </c>
      <c r="F107" s="303">
        <f>VLOOKUP($A107,Sheet1!$A$10:$P$487,4,FALSE)</f>
        <v>0</v>
      </c>
      <c r="G107" s="303">
        <f>VLOOKUP($A107,Sheet1!$A$10:$P$487,5,FALSE)</f>
        <v>0.02</v>
      </c>
      <c r="H107" s="303">
        <f>VLOOKUP($A107,Sheet1!$A$10:$P$487,8,FALSE)</f>
        <v>0.04</v>
      </c>
      <c r="I107" s="304">
        <f t="shared" si="13"/>
        <v>0.06</v>
      </c>
      <c r="J107" s="302">
        <f>VLOOKUP($A107,Sheet1!$A$10:$P$487,10,FALSE)</f>
        <v>0</v>
      </c>
      <c r="K107" s="303">
        <f>VLOOKUP($A107,Sheet1!$A$10:$P$487,11,FALSE)</f>
        <v>0</v>
      </c>
      <c r="L107" s="303">
        <f>VLOOKUP($A107,Sheet1!$A$10:$P$487,12,FALSE)</f>
        <v>0</v>
      </c>
      <c r="M107" s="303">
        <f>VLOOKUP($A107,Sheet1!$A$10:$P$487,15,FALSE)</f>
        <v>0.11</v>
      </c>
      <c r="N107" s="304">
        <f t="shared" si="14"/>
        <v>0.11</v>
      </c>
      <c r="O107" s="305">
        <f t="shared" si="16"/>
        <v>83.333333333333343</v>
      </c>
    </row>
    <row r="108" spans="1:16" s="182" customFormat="1" ht="15" customHeight="1">
      <c r="A108" s="340" t="s">
        <v>1549</v>
      </c>
      <c r="B108" s="350" t="s">
        <v>1550</v>
      </c>
      <c r="C108" s="300" t="s">
        <v>10</v>
      </c>
      <c r="D108" s="301" t="s">
        <v>572</v>
      </c>
      <c r="E108" s="302">
        <f>VLOOKUP($A108,Sheet1!$A$10:$P$487,3,FALSE)</f>
        <v>0</v>
      </c>
      <c r="F108" s="303">
        <f>VLOOKUP($A108,Sheet1!$A$10:$P$487,4,FALSE)</f>
        <v>0</v>
      </c>
      <c r="G108" s="303">
        <f>VLOOKUP($A108,Sheet1!$A$10:$P$487,5,FALSE)</f>
        <v>0.65</v>
      </c>
      <c r="H108" s="303">
        <f>VLOOKUP($A108,Sheet1!$A$10:$P$487,8,FALSE)</f>
        <v>0.2</v>
      </c>
      <c r="I108" s="304">
        <f t="shared" si="13"/>
        <v>0.85000000000000009</v>
      </c>
      <c r="J108" s="302">
        <f>VLOOKUP($A108,Sheet1!$A$10:$P$487,10,FALSE)</f>
        <v>0</v>
      </c>
      <c r="K108" s="303">
        <f>VLOOKUP($A108,Sheet1!$A$10:$P$487,11,FALSE)</f>
        <v>0</v>
      </c>
      <c r="L108" s="303">
        <f>VLOOKUP($A108,Sheet1!$A$10:$P$487,12,FALSE)</f>
        <v>0.79</v>
      </c>
      <c r="M108" s="303">
        <f>VLOOKUP($A108,Sheet1!$A$10:$P$487,15,FALSE)</f>
        <v>1.1100000000000001</v>
      </c>
      <c r="N108" s="304">
        <f t="shared" si="14"/>
        <v>1.9000000000000001</v>
      </c>
      <c r="O108" s="305">
        <f t="shared" si="16"/>
        <v>123.52941176470588</v>
      </c>
      <c r="P108" s="306"/>
    </row>
    <row r="109" spans="1:16" s="182" customFormat="1" ht="15" customHeight="1">
      <c r="A109" s="340" t="s">
        <v>1561</v>
      </c>
      <c r="B109" s="350" t="s">
        <v>1562</v>
      </c>
      <c r="C109" s="300" t="s">
        <v>10</v>
      </c>
      <c r="D109" s="301" t="s">
        <v>572</v>
      </c>
      <c r="E109" s="302">
        <f>VLOOKUP($A109,Sheet1!$A$10:$P$487,3,FALSE)</f>
        <v>0</v>
      </c>
      <c r="F109" s="303">
        <f>VLOOKUP($A109,Sheet1!$A$10:$P$487,4,FALSE)</f>
        <v>0</v>
      </c>
      <c r="G109" s="303">
        <f>VLOOKUP($A109,Sheet1!$A$10:$P$487,5,FALSE)</f>
        <v>0.75</v>
      </c>
      <c r="H109" s="303">
        <f>VLOOKUP($A109,Sheet1!$A$10:$P$487,8,FALSE)</f>
        <v>0.48</v>
      </c>
      <c r="I109" s="304">
        <f t="shared" si="13"/>
        <v>1.23</v>
      </c>
      <c r="J109" s="302">
        <f>VLOOKUP($A109,Sheet1!$A$10:$P$487,10,FALSE)</f>
        <v>0</v>
      </c>
      <c r="K109" s="303">
        <f>VLOOKUP($A109,Sheet1!$A$10:$P$487,11,FALSE)</f>
        <v>0</v>
      </c>
      <c r="L109" s="303">
        <f>VLOOKUP($A109,Sheet1!$A$10:$P$487,12,FALSE)</f>
        <v>0.98</v>
      </c>
      <c r="M109" s="303">
        <f>VLOOKUP($A109,Sheet1!$A$10:$P$487,15,FALSE)</f>
        <v>0.4</v>
      </c>
      <c r="N109" s="304">
        <f t="shared" si="14"/>
        <v>1.38</v>
      </c>
      <c r="O109" s="305">
        <f t="shared" si="16"/>
        <v>12.195121951219502</v>
      </c>
      <c r="P109" s="306"/>
    </row>
    <row r="110" spans="1:16" s="182" customFormat="1" ht="15" customHeight="1">
      <c r="A110" s="340" t="s">
        <v>1575</v>
      </c>
      <c r="B110" s="347" t="s">
        <v>1576</v>
      </c>
      <c r="C110" s="300" t="s">
        <v>1437</v>
      </c>
      <c r="D110" s="301" t="s">
        <v>1617</v>
      </c>
      <c r="E110" s="302">
        <f>VLOOKUP($A110,Sheet1!$A$10:$P$487,3,FALSE)</f>
        <v>0</v>
      </c>
      <c r="F110" s="303">
        <f>VLOOKUP($A110,Sheet1!$A$10:$P$487,4,FALSE)</f>
        <v>0</v>
      </c>
      <c r="G110" s="303">
        <f>VLOOKUP($A110,Sheet1!$A$10:$P$487,5,FALSE)</f>
        <v>0.02</v>
      </c>
      <c r="H110" s="303">
        <f>VLOOKUP($A110,Sheet1!$A$10:$P$487,8,FALSE)</f>
        <v>0.04</v>
      </c>
      <c r="I110" s="304">
        <f t="shared" si="13"/>
        <v>0.06</v>
      </c>
      <c r="J110" s="302">
        <f>VLOOKUP($A110,Sheet1!$A$10:$P$487,10,FALSE)</f>
        <v>0</v>
      </c>
      <c r="K110" s="303">
        <f>VLOOKUP($A110,Sheet1!$A$10:$P$487,11,FALSE)</f>
        <v>0</v>
      </c>
      <c r="L110" s="303">
        <f>VLOOKUP($A110,Sheet1!$A$10:$P$487,12,FALSE)</f>
        <v>0.03</v>
      </c>
      <c r="M110" s="303">
        <f>VLOOKUP($A110,Sheet1!$A$10:$P$487,15,FALSE)</f>
        <v>0.1</v>
      </c>
      <c r="N110" s="304">
        <f t="shared" si="14"/>
        <v>0.13</v>
      </c>
      <c r="O110" s="305">
        <f t="shared" si="16"/>
        <v>116.6666666666667</v>
      </c>
      <c r="P110" s="306"/>
    </row>
    <row r="111" spans="1:16" s="306" customFormat="1" ht="15" customHeight="1">
      <c r="A111" s="340" t="s">
        <v>484</v>
      </c>
      <c r="B111" s="350" t="s">
        <v>485</v>
      </c>
      <c r="C111" s="300" t="s">
        <v>10</v>
      </c>
      <c r="D111" s="301" t="s">
        <v>572</v>
      </c>
      <c r="E111" s="302">
        <f>VLOOKUP($A111,Sheet1!$A$10:$P$487,3,FALSE)</f>
        <v>0</v>
      </c>
      <c r="F111" s="303">
        <f>VLOOKUP($A111,Sheet1!$A$10:$P$487,4,FALSE)</f>
        <v>0</v>
      </c>
      <c r="G111" s="303">
        <f>VLOOKUP($A111,Sheet1!$A$10:$P$487,5,FALSE)</f>
        <v>2.41</v>
      </c>
      <c r="H111" s="303">
        <f>VLOOKUP($A111,Sheet1!$A$10:$P$487,8,FALSE)</f>
        <v>5.36</v>
      </c>
      <c r="I111" s="304">
        <f t="shared" si="13"/>
        <v>7.7700000000000005</v>
      </c>
      <c r="J111" s="302">
        <f>VLOOKUP($A111,Sheet1!$A$10:$P$487,10,FALSE)</f>
        <v>0</v>
      </c>
      <c r="K111" s="303">
        <f>VLOOKUP($A111,Sheet1!$A$10:$P$487,11,FALSE)</f>
        <v>0</v>
      </c>
      <c r="L111" s="303">
        <f>VLOOKUP($A111,Sheet1!$A$10:$P$487,12,FALSE)</f>
        <v>5.04</v>
      </c>
      <c r="M111" s="303">
        <f>VLOOKUP($A111,Sheet1!$A$10:$P$487,15,FALSE)</f>
        <v>7.14</v>
      </c>
      <c r="N111" s="304">
        <f t="shared" si="14"/>
        <v>12.18</v>
      </c>
      <c r="O111" s="305">
        <f t="shared" si="16"/>
        <v>56.756756756756758</v>
      </c>
    </row>
    <row r="112" spans="1:16" s="306" customFormat="1" ht="15" customHeight="1">
      <c r="A112" s="340" t="s">
        <v>1585</v>
      </c>
      <c r="B112" s="350" t="s">
        <v>1586</v>
      </c>
      <c r="C112" s="300" t="s">
        <v>10</v>
      </c>
      <c r="D112" s="301" t="s">
        <v>572</v>
      </c>
      <c r="E112" s="302">
        <f>VLOOKUP($A112,Sheet1!$A$10:$P$487,3,FALSE)</f>
        <v>0</v>
      </c>
      <c r="F112" s="303">
        <f>VLOOKUP($A112,Sheet1!$A$10:$P$487,4,FALSE)</f>
        <v>0</v>
      </c>
      <c r="G112" s="303">
        <f>VLOOKUP($A112,Sheet1!$A$10:$P$487,5,FALSE)</f>
        <v>0.09</v>
      </c>
      <c r="H112" s="303">
        <f>VLOOKUP($A112,Sheet1!$A$10:$P$487,8,FALSE)</f>
        <v>0.05</v>
      </c>
      <c r="I112" s="304">
        <f t="shared" si="13"/>
        <v>0.14000000000000001</v>
      </c>
      <c r="J112" s="302">
        <f>VLOOKUP($A112,Sheet1!$A$10:$P$487,10,FALSE)</f>
        <v>0</v>
      </c>
      <c r="K112" s="303">
        <f>VLOOKUP($A112,Sheet1!$A$10:$P$487,11,FALSE)</f>
        <v>0</v>
      </c>
      <c r="L112" s="303">
        <f>VLOOKUP($A112,Sheet1!$A$10:$P$487,12,FALSE)</f>
        <v>0.2</v>
      </c>
      <c r="M112" s="303">
        <f>VLOOKUP($A112,Sheet1!$A$10:$P$487,15,FALSE)</f>
        <v>0.17</v>
      </c>
      <c r="N112" s="304">
        <f t="shared" si="14"/>
        <v>0.37</v>
      </c>
      <c r="O112" s="305">
        <f t="shared" si="16"/>
        <v>164.28571428571428</v>
      </c>
    </row>
    <row r="113" spans="1:16" s="98" customFormat="1" ht="15" customHeight="1">
      <c r="A113" s="340" t="s">
        <v>1591</v>
      </c>
      <c r="B113" s="350" t="s">
        <v>1592</v>
      </c>
      <c r="C113" s="300" t="s">
        <v>10</v>
      </c>
      <c r="D113" s="301" t="s">
        <v>572</v>
      </c>
      <c r="E113" s="302">
        <f>VLOOKUP($A113,Sheet1!$A$10:$P$487,3,FALSE)</f>
        <v>0</v>
      </c>
      <c r="F113" s="303">
        <f>VLOOKUP($A113,Sheet1!$A$10:$P$487,4,FALSE)</f>
        <v>0</v>
      </c>
      <c r="G113" s="303">
        <f>VLOOKUP($A113,Sheet1!$A$10:$P$487,5,FALSE)</f>
        <v>0.27</v>
      </c>
      <c r="H113" s="303">
        <f>VLOOKUP($A113,Sheet1!$A$10:$P$487,8,FALSE)</f>
        <v>1.97</v>
      </c>
      <c r="I113" s="304">
        <f t="shared" si="13"/>
        <v>2.2400000000000002</v>
      </c>
      <c r="J113" s="302">
        <f>VLOOKUP($A113,Sheet1!$A$10:$P$487,10,FALSE)</f>
        <v>0</v>
      </c>
      <c r="K113" s="303">
        <f>VLOOKUP($A113,Sheet1!$A$10:$P$487,11,FALSE)</f>
        <v>0</v>
      </c>
      <c r="L113" s="303">
        <f>VLOOKUP($A113,Sheet1!$A$10:$P$487,12,FALSE)</f>
        <v>0.3</v>
      </c>
      <c r="M113" s="303">
        <f>VLOOKUP($A113,Sheet1!$A$10:$P$487,15,FALSE)</f>
        <v>1.45</v>
      </c>
      <c r="N113" s="304">
        <f t="shared" si="14"/>
        <v>1.75</v>
      </c>
      <c r="O113" s="305">
        <f t="shared" si="16"/>
        <v>-21.875000000000011</v>
      </c>
      <c r="P113" s="306"/>
    </row>
    <row r="114" spans="1:16" s="99" customFormat="1" ht="15" customHeight="1">
      <c r="A114" s="156"/>
      <c r="B114" s="239"/>
      <c r="C114" s="161"/>
      <c r="D114" s="186"/>
      <c r="E114" s="156"/>
      <c r="F114" s="238"/>
      <c r="G114" s="238"/>
      <c r="H114" s="238"/>
      <c r="I114" s="239"/>
      <c r="J114" s="156"/>
      <c r="K114" s="238"/>
      <c r="L114" s="238"/>
      <c r="M114" s="238"/>
      <c r="N114" s="239"/>
      <c r="O114" s="152"/>
      <c r="P114" s="306"/>
    </row>
    <row r="115" spans="1:16" s="128" customFormat="1" ht="15" customHeight="1">
      <c r="A115" s="356" t="s">
        <v>287</v>
      </c>
      <c r="B115" s="164"/>
      <c r="C115" s="95"/>
      <c r="D115" s="146"/>
      <c r="E115" s="158">
        <f t="shared" ref="E115:N115" si="17">SUM(E96:E114)</f>
        <v>0</v>
      </c>
      <c r="F115" s="265">
        <f t="shared" si="17"/>
        <v>0</v>
      </c>
      <c r="G115" s="265">
        <f t="shared" si="17"/>
        <v>9.11</v>
      </c>
      <c r="H115" s="265">
        <f t="shared" si="17"/>
        <v>22.089999999999996</v>
      </c>
      <c r="I115" s="266">
        <f t="shared" si="17"/>
        <v>31.200000000000003</v>
      </c>
      <c r="J115" s="158">
        <f t="shared" si="17"/>
        <v>0</v>
      </c>
      <c r="K115" s="265">
        <f t="shared" si="17"/>
        <v>0</v>
      </c>
      <c r="L115" s="265">
        <f t="shared" si="17"/>
        <v>16.240000000000002</v>
      </c>
      <c r="M115" s="265">
        <f t="shared" si="17"/>
        <v>26.41</v>
      </c>
      <c r="N115" s="266">
        <f t="shared" si="17"/>
        <v>42.65</v>
      </c>
      <c r="O115" s="261">
        <f t="shared" ref="O115" si="18">((N115/I115)-1)*100</f>
        <v>36.698717948717928</v>
      </c>
      <c r="P115" s="306"/>
    </row>
    <row r="116" spans="1:16" s="144" customFormat="1" ht="15" hidden="1" customHeight="1">
      <c r="A116" s="471" t="s">
        <v>254</v>
      </c>
      <c r="B116" s="472" t="s">
        <v>59</v>
      </c>
      <c r="C116" s="683" t="s">
        <v>255</v>
      </c>
      <c r="D116" s="685" t="s">
        <v>256</v>
      </c>
      <c r="E116" s="680" t="s">
        <v>608</v>
      </c>
      <c r="F116" s="681"/>
      <c r="G116" s="681"/>
      <c r="H116" s="681"/>
      <c r="I116" s="682"/>
      <c r="J116" s="680" t="s">
        <v>635</v>
      </c>
      <c r="K116" s="681"/>
      <c r="L116" s="681"/>
      <c r="M116" s="681"/>
      <c r="N116" s="682"/>
      <c r="O116" s="143" t="s">
        <v>58</v>
      </c>
      <c r="P116" s="306"/>
    </row>
    <row r="117" spans="1:16" s="144" customFormat="1" ht="27" hidden="1" customHeight="1">
      <c r="A117" s="541"/>
      <c r="B117" s="542"/>
      <c r="C117" s="684"/>
      <c r="D117" s="686"/>
      <c r="E117" s="8" t="s">
        <v>60</v>
      </c>
      <c r="F117" s="222" t="s">
        <v>431</v>
      </c>
      <c r="G117" s="218" t="s">
        <v>333</v>
      </c>
      <c r="H117" s="9" t="s">
        <v>331</v>
      </c>
      <c r="I117" s="219" t="s">
        <v>332</v>
      </c>
      <c r="J117" s="8" t="s">
        <v>60</v>
      </c>
      <c r="K117" s="222" t="s">
        <v>431</v>
      </c>
      <c r="L117" s="218" t="s">
        <v>333</v>
      </c>
      <c r="M117" s="9" t="s">
        <v>331</v>
      </c>
      <c r="N117" s="219" t="s">
        <v>332</v>
      </c>
      <c r="O117" s="145" t="s">
        <v>61</v>
      </c>
      <c r="P117" s="306"/>
    </row>
    <row r="118" spans="1:16" s="98" customFormat="1" ht="15" hidden="1" customHeight="1">
      <c r="A118" s="153"/>
      <c r="B118" s="351"/>
      <c r="C118" s="155"/>
      <c r="D118" s="104"/>
      <c r="E118" s="156"/>
      <c r="F118" s="238"/>
      <c r="G118" s="238"/>
      <c r="H118" s="238"/>
      <c r="I118" s="239"/>
      <c r="J118" s="156"/>
      <c r="K118" s="238"/>
      <c r="L118" s="238"/>
      <c r="M118" s="238"/>
      <c r="N118" s="239"/>
      <c r="O118" s="152"/>
      <c r="P118" s="306"/>
    </row>
    <row r="119" spans="1:16" s="98" customFormat="1" ht="15" hidden="1" customHeight="1">
      <c r="A119" s="357" t="s">
        <v>297</v>
      </c>
      <c r="B119" s="165" t="s">
        <v>298</v>
      </c>
      <c r="C119" s="187"/>
      <c r="D119" s="166"/>
      <c r="E119" s="149"/>
      <c r="F119" s="150"/>
      <c r="G119" s="150"/>
      <c r="H119" s="150" t="s">
        <v>62</v>
      </c>
      <c r="I119" s="151"/>
      <c r="J119" s="149" t="s">
        <v>62</v>
      </c>
      <c r="K119" s="150" t="s">
        <v>62</v>
      </c>
      <c r="L119" s="150"/>
      <c r="M119" s="150"/>
      <c r="N119" s="151" t="s">
        <v>62</v>
      </c>
      <c r="O119" s="147"/>
      <c r="P119" s="306"/>
    </row>
    <row r="120" spans="1:16" s="306" customFormat="1" ht="15" hidden="1" customHeight="1">
      <c r="A120" s="340"/>
      <c r="B120" s="350"/>
      <c r="C120" s="300" t="s">
        <v>10</v>
      </c>
      <c r="D120" s="301" t="s">
        <v>137</v>
      </c>
      <c r="E120" s="302"/>
      <c r="F120" s="303"/>
      <c r="G120" s="303"/>
      <c r="H120" s="303"/>
      <c r="I120" s="304">
        <f t="shared" ref="I120:I125" si="19">G120+H120</f>
        <v>0</v>
      </c>
      <c r="J120" s="302"/>
      <c r="K120" s="303"/>
      <c r="L120" s="303"/>
      <c r="M120" s="303"/>
      <c r="N120" s="304">
        <f t="shared" ref="N120:N125" si="20">L120+M120</f>
        <v>0</v>
      </c>
      <c r="O120" s="305" t="e">
        <f t="shared" ref="O120:O125" si="21">((N120/I120)-1)*100</f>
        <v>#DIV/0!</v>
      </c>
    </row>
    <row r="121" spans="1:16" s="306" customFormat="1" ht="15" hidden="1" customHeight="1">
      <c r="A121" s="361"/>
      <c r="B121" s="362"/>
      <c r="C121" s="300"/>
      <c r="D121" s="301"/>
      <c r="E121" s="302"/>
      <c r="F121" s="303"/>
      <c r="G121" s="303"/>
      <c r="H121" s="303"/>
      <c r="I121" s="304">
        <f t="shared" si="19"/>
        <v>0</v>
      </c>
      <c r="J121" s="302"/>
      <c r="K121" s="303"/>
      <c r="L121" s="303"/>
      <c r="M121" s="303"/>
      <c r="N121" s="304">
        <f t="shared" si="20"/>
        <v>0</v>
      </c>
      <c r="O121" s="305" t="e">
        <f t="shared" si="21"/>
        <v>#DIV/0!</v>
      </c>
    </row>
    <row r="122" spans="1:16" s="306" customFormat="1" ht="15" hidden="1" customHeight="1">
      <c r="A122" s="361"/>
      <c r="B122" s="362"/>
      <c r="C122" s="300"/>
      <c r="D122" s="301"/>
      <c r="E122" s="302"/>
      <c r="F122" s="303"/>
      <c r="G122" s="303"/>
      <c r="H122" s="303"/>
      <c r="I122" s="304">
        <f t="shared" si="19"/>
        <v>0</v>
      </c>
      <c r="J122" s="302"/>
      <c r="K122" s="303"/>
      <c r="L122" s="303"/>
      <c r="M122" s="303"/>
      <c r="N122" s="304">
        <f t="shared" si="20"/>
        <v>0</v>
      </c>
      <c r="O122" s="305" t="e">
        <f t="shared" si="21"/>
        <v>#DIV/0!</v>
      </c>
    </row>
    <row r="123" spans="1:16" s="306" customFormat="1" ht="15" hidden="1" customHeight="1">
      <c r="A123" s="361"/>
      <c r="B123" s="362"/>
      <c r="C123" s="300"/>
      <c r="D123" s="301"/>
      <c r="E123" s="302"/>
      <c r="F123" s="303"/>
      <c r="G123" s="303"/>
      <c r="H123" s="303"/>
      <c r="I123" s="304">
        <f t="shared" si="19"/>
        <v>0</v>
      </c>
      <c r="J123" s="302"/>
      <c r="K123" s="303"/>
      <c r="L123" s="303"/>
      <c r="M123" s="303"/>
      <c r="N123" s="304">
        <f t="shared" si="20"/>
        <v>0</v>
      </c>
      <c r="O123" s="305" t="e">
        <f t="shared" si="21"/>
        <v>#DIV/0!</v>
      </c>
    </row>
    <row r="124" spans="1:16" s="306" customFormat="1" ht="15" hidden="1" customHeight="1">
      <c r="A124" s="361"/>
      <c r="B124" s="362"/>
      <c r="C124" s="300"/>
      <c r="D124" s="301"/>
      <c r="E124" s="302"/>
      <c r="F124" s="303"/>
      <c r="G124" s="303"/>
      <c r="H124" s="303"/>
      <c r="I124" s="304">
        <f t="shared" si="19"/>
        <v>0</v>
      </c>
      <c r="J124" s="302"/>
      <c r="K124" s="303"/>
      <c r="L124" s="303"/>
      <c r="M124" s="303"/>
      <c r="N124" s="304">
        <f t="shared" si="20"/>
        <v>0</v>
      </c>
      <c r="O124" s="305" t="e">
        <f t="shared" si="21"/>
        <v>#DIV/0!</v>
      </c>
    </row>
    <row r="125" spans="1:16" s="306" customFormat="1" ht="15" hidden="1" customHeight="1">
      <c r="A125" s="361"/>
      <c r="B125" s="362"/>
      <c r="C125" s="300"/>
      <c r="D125" s="301"/>
      <c r="E125" s="302"/>
      <c r="F125" s="303"/>
      <c r="G125" s="303"/>
      <c r="H125" s="303"/>
      <c r="I125" s="304">
        <f t="shared" si="19"/>
        <v>0</v>
      </c>
      <c r="J125" s="302"/>
      <c r="K125" s="303"/>
      <c r="L125" s="303"/>
      <c r="M125" s="303"/>
      <c r="N125" s="304">
        <f t="shared" si="20"/>
        <v>0</v>
      </c>
      <c r="O125" s="305" t="e">
        <f t="shared" si="21"/>
        <v>#DIV/0!</v>
      </c>
    </row>
    <row r="126" spans="1:16" s="98" customFormat="1" ht="15" hidden="1" customHeight="1">
      <c r="A126" s="153"/>
      <c r="B126" s="351"/>
      <c r="C126" s="155"/>
      <c r="D126" s="185"/>
      <c r="E126" s="156"/>
      <c r="F126" s="238"/>
      <c r="G126" s="238"/>
      <c r="H126" s="238"/>
      <c r="I126" s="239"/>
      <c r="J126" s="156"/>
      <c r="K126" s="238"/>
      <c r="L126" s="238"/>
      <c r="M126" s="238"/>
      <c r="N126" s="239"/>
      <c r="O126" s="152"/>
      <c r="P126" s="306"/>
    </row>
    <row r="127" spans="1:16" s="128" customFormat="1" ht="15" hidden="1" customHeight="1">
      <c r="A127" s="493" t="s">
        <v>573</v>
      </c>
      <c r="B127" s="494"/>
      <c r="C127" s="95"/>
      <c r="D127" s="146"/>
      <c r="E127" s="158">
        <f t="shared" ref="E127:N127" si="22">SUM(E119:E126)</f>
        <v>0</v>
      </c>
      <c r="F127" s="265">
        <f t="shared" si="22"/>
        <v>0</v>
      </c>
      <c r="G127" s="265">
        <f t="shared" si="22"/>
        <v>0</v>
      </c>
      <c r="H127" s="265">
        <f t="shared" si="22"/>
        <v>0</v>
      </c>
      <c r="I127" s="266">
        <f t="shared" si="22"/>
        <v>0</v>
      </c>
      <c r="J127" s="158">
        <f t="shared" si="22"/>
        <v>0</v>
      </c>
      <c r="K127" s="265">
        <f t="shared" si="22"/>
        <v>0</v>
      </c>
      <c r="L127" s="265">
        <f t="shared" si="22"/>
        <v>0</v>
      </c>
      <c r="M127" s="265">
        <f t="shared" si="22"/>
        <v>0</v>
      </c>
      <c r="N127" s="266">
        <f t="shared" si="22"/>
        <v>0</v>
      </c>
      <c r="O127" s="261" t="e">
        <f t="shared" ref="O127" si="23">((N127/I127)-1)*100</f>
        <v>#DIV/0!</v>
      </c>
      <c r="P127" s="306"/>
    </row>
    <row r="128" spans="1:16" s="98" customFormat="1" ht="15" hidden="1" customHeight="1">
      <c r="A128" s="188"/>
      <c r="B128" s="586"/>
      <c r="C128" s="190"/>
      <c r="D128" s="476"/>
      <c r="E128" s="587"/>
      <c r="F128" s="588"/>
      <c r="G128" s="588"/>
      <c r="H128" s="588"/>
      <c r="I128" s="589"/>
      <c r="J128" s="587"/>
      <c r="K128" s="588"/>
      <c r="L128" s="588"/>
      <c r="M128" s="588"/>
      <c r="N128" s="589"/>
      <c r="O128" s="590"/>
      <c r="P128" s="306"/>
    </row>
    <row r="129" spans="1:16" s="98" customFormat="1" ht="15" customHeight="1">
      <c r="A129" s="240"/>
      <c r="C129" s="241"/>
      <c r="D129" s="594"/>
      <c r="E129" s="595"/>
      <c r="F129" s="595"/>
      <c r="G129" s="595"/>
      <c r="H129" s="595"/>
      <c r="I129" s="595"/>
      <c r="J129" s="595"/>
      <c r="K129" s="595"/>
      <c r="L129" s="595"/>
      <c r="M129" s="595"/>
      <c r="N129" s="595"/>
      <c r="O129" s="101"/>
      <c r="P129" s="306"/>
    </row>
    <row r="130" spans="1:16" s="144" customFormat="1" ht="15" customHeight="1">
      <c r="A130" s="591"/>
      <c r="B130" s="592"/>
      <c r="C130" s="592"/>
      <c r="D130" s="591"/>
      <c r="E130" s="692" t="s">
        <v>635</v>
      </c>
      <c r="F130" s="692"/>
      <c r="G130" s="692"/>
      <c r="H130" s="692"/>
      <c r="I130" s="692"/>
      <c r="J130" s="692" t="s">
        <v>868</v>
      </c>
      <c r="K130" s="692"/>
      <c r="L130" s="692"/>
      <c r="M130" s="692"/>
      <c r="N130" s="692"/>
      <c r="O130" s="593"/>
      <c r="P130" s="306"/>
    </row>
    <row r="131" spans="1:16" s="144" customFormat="1" ht="27">
      <c r="A131" s="471" t="s">
        <v>254</v>
      </c>
      <c r="B131" s="472" t="s">
        <v>59</v>
      </c>
      <c r="C131" s="473" t="s">
        <v>255</v>
      </c>
      <c r="D131" s="474" t="s">
        <v>256</v>
      </c>
      <c r="E131" s="8" t="s">
        <v>60</v>
      </c>
      <c r="F131" s="222" t="s">
        <v>431</v>
      </c>
      <c r="G131" s="218" t="s">
        <v>333</v>
      </c>
      <c r="H131" s="9" t="s">
        <v>331</v>
      </c>
      <c r="I131" s="450" t="s">
        <v>332</v>
      </c>
      <c r="J131" s="8" t="s">
        <v>60</v>
      </c>
      <c r="K131" s="222" t="s">
        <v>431</v>
      </c>
      <c r="L131" s="218" t="s">
        <v>333</v>
      </c>
      <c r="M131" s="9" t="s">
        <v>331</v>
      </c>
      <c r="N131" s="450" t="s">
        <v>332</v>
      </c>
      <c r="O131" s="145" t="s">
        <v>1684</v>
      </c>
      <c r="P131" s="306"/>
    </row>
    <row r="132" spans="1:16" s="98" customFormat="1" ht="15" customHeight="1">
      <c r="A132" s="167" t="s">
        <v>288</v>
      </c>
      <c r="B132" s="363" t="s">
        <v>82</v>
      </c>
      <c r="C132" s="187"/>
      <c r="D132" s="166"/>
      <c r="E132" s="149"/>
      <c r="F132" s="150"/>
      <c r="G132" s="150"/>
      <c r="H132" s="150" t="s">
        <v>62</v>
      </c>
      <c r="I132" s="151"/>
      <c r="J132" s="149" t="s">
        <v>62</v>
      </c>
      <c r="K132" s="150" t="s">
        <v>62</v>
      </c>
      <c r="L132" s="150"/>
      <c r="M132" s="150"/>
      <c r="N132" s="151" t="s">
        <v>62</v>
      </c>
      <c r="O132" s="147"/>
      <c r="P132" s="306"/>
    </row>
    <row r="133" spans="1:16" s="306" customFormat="1" ht="15" customHeight="1">
      <c r="A133" s="340" t="s">
        <v>1539</v>
      </c>
      <c r="B133" s="350" t="s">
        <v>1540</v>
      </c>
      <c r="C133" s="300" t="s">
        <v>10</v>
      </c>
      <c r="D133" s="301" t="s">
        <v>1673</v>
      </c>
      <c r="E133" s="302">
        <f>VLOOKUP($A133,Sheet1!$A$10:$P$487,3,FALSE)</f>
        <v>0</v>
      </c>
      <c r="F133" s="303">
        <f>VLOOKUP($A133,Sheet1!$A$10:$P$487,4,FALSE)</f>
        <v>0</v>
      </c>
      <c r="G133" s="303">
        <f>VLOOKUP($A133,Sheet1!$A$10:$P$487,5,FALSE)</f>
        <v>0.05</v>
      </c>
      <c r="H133" s="303">
        <f>VLOOKUP($A133,Sheet1!$A$10:$P$487,8,FALSE)</f>
        <v>0.04</v>
      </c>
      <c r="I133" s="304">
        <f t="shared" ref="I133:I140" si="24">G133+H133</f>
        <v>0.09</v>
      </c>
      <c r="J133" s="302">
        <f>VLOOKUP($A133,Sheet1!$A$10:$P$487,10,FALSE)</f>
        <v>0</v>
      </c>
      <c r="K133" s="303">
        <f>VLOOKUP($A133,Sheet1!$A$10:$P$487,11,FALSE)</f>
        <v>0</v>
      </c>
      <c r="L133" s="303">
        <f>VLOOKUP($A133,Sheet1!$A$10:$P$487,12,FALSE)</f>
        <v>0</v>
      </c>
      <c r="M133" s="303">
        <f>VLOOKUP($A133,Sheet1!$A$10:$P$487,15,FALSE)</f>
        <v>0.11</v>
      </c>
      <c r="N133" s="304">
        <f t="shared" ref="N133:N140" si="25">L133+M133</f>
        <v>0.11</v>
      </c>
      <c r="O133" s="305">
        <f t="shared" ref="O133:O140" si="26">((N133/I133)-1)*100</f>
        <v>22.222222222222232</v>
      </c>
    </row>
    <row r="134" spans="1:16" s="306" customFormat="1" ht="15" customHeight="1">
      <c r="A134" s="340" t="s">
        <v>1462</v>
      </c>
      <c r="B134" s="347" t="s">
        <v>1464</v>
      </c>
      <c r="C134" s="300" t="s">
        <v>1437</v>
      </c>
      <c r="D134" s="301" t="s">
        <v>1692</v>
      </c>
      <c r="E134" s="302">
        <f>VLOOKUP($A134,Sheet1!$A$10:$P$487,3,FALSE)</f>
        <v>0</v>
      </c>
      <c r="F134" s="303">
        <f>VLOOKUP($A134,Sheet1!$A$10:$P$487,4,FALSE)</f>
        <v>0</v>
      </c>
      <c r="G134" s="303">
        <f>VLOOKUP($A134,Sheet1!$A$10:$P$487,5,FALSE)</f>
        <v>0.11</v>
      </c>
      <c r="H134" s="303">
        <f>VLOOKUP($A134,Sheet1!$A$10:$P$487,8,FALSE)</f>
        <v>0.05</v>
      </c>
      <c r="I134" s="304">
        <f t="shared" si="24"/>
        <v>0.16</v>
      </c>
      <c r="J134" s="302">
        <f>VLOOKUP($A134,Sheet1!$A$10:$P$487,10,FALSE)</f>
        <v>0</v>
      </c>
      <c r="K134" s="303">
        <f>VLOOKUP($A134,Sheet1!$A$10:$P$487,11,FALSE)</f>
        <v>0</v>
      </c>
      <c r="L134" s="303">
        <f>VLOOKUP($A134,Sheet1!$A$10:$P$487,12,FALSE)</f>
        <v>0.17</v>
      </c>
      <c r="M134" s="303">
        <f>VLOOKUP($A134,Sheet1!$A$10:$P$487,15,FALSE)</f>
        <v>0.14000000000000001</v>
      </c>
      <c r="N134" s="304">
        <f t="shared" si="25"/>
        <v>0.31000000000000005</v>
      </c>
      <c r="O134" s="305">
        <f t="shared" si="26"/>
        <v>93.750000000000028</v>
      </c>
    </row>
    <row r="135" spans="1:16" s="306" customFormat="1" ht="15" customHeight="1">
      <c r="A135" s="340" t="s">
        <v>1471</v>
      </c>
      <c r="B135" s="347" t="s">
        <v>1475</v>
      </c>
      <c r="C135" s="300" t="s">
        <v>1437</v>
      </c>
      <c r="D135" s="301" t="s">
        <v>1691</v>
      </c>
      <c r="E135" s="302">
        <f>VLOOKUP($A135,Sheet1!$A$10:$P$487,3,FALSE)</f>
        <v>0</v>
      </c>
      <c r="F135" s="303">
        <f>VLOOKUP($A135,Sheet1!$A$10:$P$487,4,FALSE)</f>
        <v>0</v>
      </c>
      <c r="G135" s="303">
        <f>VLOOKUP($A135,Sheet1!$A$10:$P$487,5,FALSE)</f>
        <v>0</v>
      </c>
      <c r="H135" s="303">
        <f>VLOOKUP($A135,Sheet1!$A$10:$P$487,8,FALSE)</f>
        <v>0.02</v>
      </c>
      <c r="I135" s="304">
        <f t="shared" si="24"/>
        <v>0.02</v>
      </c>
      <c r="J135" s="302">
        <f>VLOOKUP($A135,Sheet1!$A$10:$P$487,10,FALSE)</f>
        <v>0</v>
      </c>
      <c r="K135" s="303">
        <f>VLOOKUP($A135,Sheet1!$A$10:$P$487,11,FALSE)</f>
        <v>0</v>
      </c>
      <c r="L135" s="303">
        <f>VLOOKUP($A135,Sheet1!$A$10:$P$487,12,FALSE)</f>
        <v>0</v>
      </c>
      <c r="M135" s="303">
        <f>VLOOKUP($A135,Sheet1!$A$10:$P$487,15,FALSE)</f>
        <v>0.04</v>
      </c>
      <c r="N135" s="304">
        <f t="shared" si="25"/>
        <v>0.04</v>
      </c>
      <c r="O135" s="305">
        <f t="shared" si="26"/>
        <v>100</v>
      </c>
    </row>
    <row r="136" spans="1:16" s="306" customFormat="1" ht="15" customHeight="1">
      <c r="A136" s="340" t="s">
        <v>1547</v>
      </c>
      <c r="B136" s="347" t="s">
        <v>1548</v>
      </c>
      <c r="C136" s="300" t="s">
        <v>1437</v>
      </c>
      <c r="D136" s="301" t="s">
        <v>1691</v>
      </c>
      <c r="E136" s="302">
        <f>VLOOKUP($A136,Sheet1!$A$10:$P$487,3,FALSE)</f>
        <v>0</v>
      </c>
      <c r="F136" s="303">
        <f>VLOOKUP($A136,Sheet1!$A$10:$P$487,4,FALSE)</f>
        <v>0</v>
      </c>
      <c r="G136" s="303">
        <f>VLOOKUP($A136,Sheet1!$A$10:$P$487,5,FALSE)</f>
        <v>0</v>
      </c>
      <c r="H136" s="303">
        <f>VLOOKUP($A136,Sheet1!$A$10:$P$487,8,FALSE)</f>
        <v>0.02</v>
      </c>
      <c r="I136" s="304">
        <f t="shared" si="24"/>
        <v>0.02</v>
      </c>
      <c r="J136" s="302">
        <f>VLOOKUP($A136,Sheet1!$A$10:$P$487,10,FALSE)</f>
        <v>0</v>
      </c>
      <c r="K136" s="303">
        <f>VLOOKUP($A136,Sheet1!$A$10:$P$487,11,FALSE)</f>
        <v>0</v>
      </c>
      <c r="L136" s="303">
        <f>VLOOKUP($A136,Sheet1!$A$10:$P$487,12,FALSE)</f>
        <v>0</v>
      </c>
      <c r="M136" s="303">
        <f>VLOOKUP($A136,Sheet1!$A$10:$P$487,15,FALSE)</f>
        <v>0.03</v>
      </c>
      <c r="N136" s="304">
        <f t="shared" si="25"/>
        <v>0.03</v>
      </c>
      <c r="O136" s="305">
        <f t="shared" si="26"/>
        <v>50</v>
      </c>
    </row>
    <row r="137" spans="1:16" s="182" customFormat="1" ht="15" customHeight="1">
      <c r="A137" s="340" t="s">
        <v>1527</v>
      </c>
      <c r="B137" s="347" t="s">
        <v>1528</v>
      </c>
      <c r="C137" s="300" t="s">
        <v>1437</v>
      </c>
      <c r="D137" s="301" t="s">
        <v>1697</v>
      </c>
      <c r="E137" s="302">
        <f>VLOOKUP($A137,Sheet1!$A$10:$P$487,3,FALSE)</f>
        <v>0</v>
      </c>
      <c r="F137" s="303">
        <f>VLOOKUP($A137,Sheet1!$A$10:$P$487,4,FALSE)</f>
        <v>0</v>
      </c>
      <c r="G137" s="303">
        <f>VLOOKUP($A137,Sheet1!$A$10:$P$487,5,FALSE)</f>
        <v>0.01</v>
      </c>
      <c r="H137" s="303">
        <f>VLOOKUP($A137,Sheet1!$A$10:$P$487,8,FALSE)</f>
        <v>0.04</v>
      </c>
      <c r="I137" s="304">
        <f t="shared" si="24"/>
        <v>0.05</v>
      </c>
      <c r="J137" s="302">
        <f>VLOOKUP($A137,Sheet1!$A$10:$P$487,10,FALSE)</f>
        <v>0</v>
      </c>
      <c r="K137" s="303">
        <f>VLOOKUP($A137,Sheet1!$A$10:$P$487,11,FALSE)</f>
        <v>0</v>
      </c>
      <c r="L137" s="303">
        <f>VLOOKUP($A137,Sheet1!$A$10:$P$487,12,FALSE)</f>
        <v>0.05</v>
      </c>
      <c r="M137" s="303">
        <f>VLOOKUP($A137,Sheet1!$A$10:$P$487,15,FALSE)</f>
        <v>0.03</v>
      </c>
      <c r="N137" s="304">
        <f t="shared" si="25"/>
        <v>0.08</v>
      </c>
      <c r="O137" s="305">
        <f t="shared" si="26"/>
        <v>59.999999999999986</v>
      </c>
      <c r="P137" s="306"/>
    </row>
    <row r="138" spans="1:16" s="182" customFormat="1" ht="15" customHeight="1">
      <c r="A138" s="340" t="s">
        <v>1565</v>
      </c>
      <c r="B138" s="347" t="s">
        <v>1566</v>
      </c>
      <c r="C138" s="300" t="s">
        <v>1437</v>
      </c>
      <c r="D138" s="301" t="s">
        <v>1697</v>
      </c>
      <c r="E138" s="302">
        <f>VLOOKUP($A138,Sheet1!$A$10:$P$487,3,FALSE)</f>
        <v>0</v>
      </c>
      <c r="F138" s="303">
        <f>VLOOKUP($A138,Sheet1!$A$10:$P$487,4,FALSE)</f>
        <v>0</v>
      </c>
      <c r="G138" s="303">
        <f>VLOOKUP($A138,Sheet1!$A$10:$P$487,5,FALSE)</f>
        <v>0</v>
      </c>
      <c r="H138" s="303">
        <f>VLOOKUP($A138,Sheet1!$A$10:$P$487,8,FALSE)</f>
        <v>0.04</v>
      </c>
      <c r="I138" s="304">
        <f t="shared" si="24"/>
        <v>0.04</v>
      </c>
      <c r="J138" s="302">
        <f>VLOOKUP($A138,Sheet1!$A$10:$P$487,10,FALSE)</f>
        <v>0</v>
      </c>
      <c r="K138" s="303">
        <f>VLOOKUP($A138,Sheet1!$A$10:$P$487,11,FALSE)</f>
        <v>0</v>
      </c>
      <c r="L138" s="303">
        <f>VLOOKUP($A138,Sheet1!$A$10:$P$487,12,FALSE)</f>
        <v>0</v>
      </c>
      <c r="M138" s="303">
        <f>VLOOKUP($A138,Sheet1!$A$10:$P$487,15,FALSE)</f>
        <v>0.06</v>
      </c>
      <c r="N138" s="304">
        <f t="shared" si="25"/>
        <v>0.06</v>
      </c>
      <c r="O138" s="305">
        <f t="shared" si="26"/>
        <v>50</v>
      </c>
      <c r="P138" s="306"/>
    </row>
    <row r="139" spans="1:16" s="182" customFormat="1" ht="15" customHeight="1">
      <c r="A139" s="340" t="s">
        <v>1517</v>
      </c>
      <c r="B139" s="347" t="s">
        <v>1518</v>
      </c>
      <c r="C139" s="300" t="s">
        <v>1437</v>
      </c>
      <c r="D139" s="301" t="s">
        <v>1696</v>
      </c>
      <c r="E139" s="302">
        <f>VLOOKUP($A139,Sheet1!$A$10:$P$487,3,FALSE)</f>
        <v>0</v>
      </c>
      <c r="F139" s="303">
        <f>VLOOKUP($A139,Sheet1!$A$10:$P$487,4,FALSE)</f>
        <v>0</v>
      </c>
      <c r="G139" s="303">
        <f>VLOOKUP($A139,Sheet1!$A$10:$P$487,5,FALSE)</f>
        <v>0</v>
      </c>
      <c r="H139" s="303">
        <f>VLOOKUP($A139,Sheet1!$A$10:$P$487,8,FALSE)</f>
        <v>0</v>
      </c>
      <c r="I139" s="304">
        <f t="shared" si="24"/>
        <v>0</v>
      </c>
      <c r="J139" s="302">
        <f>VLOOKUP($A139,Sheet1!$A$10:$P$487,10,FALSE)</f>
        <v>0</v>
      </c>
      <c r="K139" s="303">
        <f>VLOOKUP($A139,Sheet1!$A$10:$P$487,11,FALSE)</f>
        <v>0</v>
      </c>
      <c r="L139" s="303">
        <f>VLOOKUP($A139,Sheet1!$A$10:$P$487,12,FALSE)</f>
        <v>0.05</v>
      </c>
      <c r="M139" s="303">
        <f>VLOOKUP($A139,Sheet1!$A$10:$P$487,15,FALSE)</f>
        <v>0.01</v>
      </c>
      <c r="N139" s="304">
        <f t="shared" si="25"/>
        <v>6.0000000000000005E-2</v>
      </c>
      <c r="O139" s="305" t="e">
        <f t="shared" si="26"/>
        <v>#DIV/0!</v>
      </c>
      <c r="P139" s="306"/>
    </row>
    <row r="140" spans="1:16" s="306" customFormat="1" ht="15" customHeight="1">
      <c r="A140" s="340" t="s">
        <v>1506</v>
      </c>
      <c r="B140" s="347" t="s">
        <v>1510</v>
      </c>
      <c r="C140" s="300" t="s">
        <v>1437</v>
      </c>
      <c r="D140" s="301" t="s">
        <v>1694</v>
      </c>
      <c r="E140" s="302">
        <f>VLOOKUP($A140,Sheet1!$A$10:$P$487,3,FALSE)</f>
        <v>0</v>
      </c>
      <c r="F140" s="303">
        <f>VLOOKUP($A140,Sheet1!$A$10:$P$487,4,FALSE)</f>
        <v>0</v>
      </c>
      <c r="G140" s="303">
        <f>VLOOKUP($A140,Sheet1!$A$10:$P$487,5,FALSE)</f>
        <v>0.03</v>
      </c>
      <c r="H140" s="303">
        <f>VLOOKUP($A140,Sheet1!$A$10:$P$487,8,FALSE)</f>
        <v>0.05</v>
      </c>
      <c r="I140" s="304">
        <f t="shared" si="24"/>
        <v>0.08</v>
      </c>
      <c r="J140" s="302">
        <f>VLOOKUP($A140,Sheet1!$A$10:$P$487,10,FALSE)</f>
        <v>0</v>
      </c>
      <c r="K140" s="303">
        <f>VLOOKUP($A140,Sheet1!$A$10:$P$487,11,FALSE)</f>
        <v>0</v>
      </c>
      <c r="L140" s="303">
        <f>VLOOKUP($A140,Sheet1!$A$10:$P$487,12,FALSE)</f>
        <v>0.18</v>
      </c>
      <c r="M140" s="303">
        <f>VLOOKUP($A140,Sheet1!$A$10:$P$487,15,FALSE)</f>
        <v>0.09</v>
      </c>
      <c r="N140" s="304">
        <f t="shared" si="25"/>
        <v>0.27</v>
      </c>
      <c r="O140" s="305">
        <f t="shared" si="26"/>
        <v>237.5</v>
      </c>
    </row>
    <row r="141" spans="1:16" s="98" customFormat="1" ht="15" customHeight="1">
      <c r="A141" s="153"/>
      <c r="B141" s="351"/>
      <c r="C141" s="155"/>
      <c r="D141" s="185"/>
      <c r="E141" s="156"/>
      <c r="F141" s="238"/>
      <c r="G141" s="238"/>
      <c r="H141" s="238"/>
      <c r="I141" s="239"/>
      <c r="J141" s="156"/>
      <c r="K141" s="238"/>
      <c r="L141" s="238"/>
      <c r="M141" s="238"/>
      <c r="N141" s="239"/>
      <c r="O141" s="152"/>
      <c r="P141" s="306"/>
    </row>
    <row r="142" spans="1:16" s="128" customFormat="1" ht="15" customHeight="1">
      <c r="A142" s="489" t="s">
        <v>289</v>
      </c>
      <c r="B142" s="490"/>
      <c r="C142" s="95"/>
      <c r="D142" s="146"/>
      <c r="E142" s="158">
        <f t="shared" ref="E142:N142" si="27">SUM(E132:E141)</f>
        <v>0</v>
      </c>
      <c r="F142" s="265">
        <f t="shared" si="27"/>
        <v>0</v>
      </c>
      <c r="G142" s="265">
        <f t="shared" si="27"/>
        <v>0.2</v>
      </c>
      <c r="H142" s="265">
        <f t="shared" si="27"/>
        <v>0.26</v>
      </c>
      <c r="I142" s="266">
        <f t="shared" si="27"/>
        <v>0.46</v>
      </c>
      <c r="J142" s="158">
        <f t="shared" si="27"/>
        <v>0</v>
      </c>
      <c r="K142" s="265">
        <f t="shared" si="27"/>
        <v>0</v>
      </c>
      <c r="L142" s="265">
        <f t="shared" si="27"/>
        <v>0.45</v>
      </c>
      <c r="M142" s="265">
        <f t="shared" si="27"/>
        <v>0.51</v>
      </c>
      <c r="N142" s="266">
        <f t="shared" si="27"/>
        <v>0.96</v>
      </c>
      <c r="O142" s="261">
        <f t="shared" ref="O142" si="28">((N142/I142)-1)*100</f>
        <v>108.69565217391303</v>
      </c>
      <c r="P142" s="306"/>
    </row>
    <row r="143" spans="1:16" s="98" customFormat="1" ht="15" hidden="1" customHeight="1">
      <c r="A143" s="188"/>
      <c r="B143" s="189"/>
      <c r="C143" s="190"/>
      <c r="D143" s="191"/>
      <c r="E143" s="192"/>
      <c r="F143" s="169"/>
      <c r="G143" s="169"/>
      <c r="H143" s="169"/>
      <c r="I143" s="170"/>
      <c r="J143" s="274"/>
      <c r="K143" s="169"/>
      <c r="L143" s="169"/>
      <c r="M143" s="169"/>
      <c r="N143" s="170"/>
      <c r="O143" s="277"/>
      <c r="P143" s="306"/>
    </row>
    <row r="144" spans="1:16" s="144" customFormat="1" ht="15" hidden="1" customHeight="1">
      <c r="A144" s="471" t="s">
        <v>254</v>
      </c>
      <c r="B144" s="472" t="s">
        <v>59</v>
      </c>
      <c r="C144" s="683" t="s">
        <v>255</v>
      </c>
      <c r="D144" s="685" t="s">
        <v>256</v>
      </c>
      <c r="E144" s="680" t="s">
        <v>608</v>
      </c>
      <c r="F144" s="681"/>
      <c r="G144" s="681"/>
      <c r="H144" s="681"/>
      <c r="I144" s="682"/>
      <c r="J144" s="680" t="s">
        <v>635</v>
      </c>
      <c r="K144" s="681"/>
      <c r="L144" s="681"/>
      <c r="M144" s="681"/>
      <c r="N144" s="682"/>
      <c r="O144" s="143" t="s">
        <v>58</v>
      </c>
      <c r="P144" s="306"/>
    </row>
    <row r="145" spans="1:16" s="144" customFormat="1" ht="27" hidden="1" customHeight="1">
      <c r="A145" s="541"/>
      <c r="B145" s="542"/>
      <c r="C145" s="684"/>
      <c r="D145" s="686"/>
      <c r="E145" s="8" t="s">
        <v>60</v>
      </c>
      <c r="F145" s="222" t="s">
        <v>431</v>
      </c>
      <c r="G145" s="218" t="s">
        <v>333</v>
      </c>
      <c r="H145" s="9" t="s">
        <v>331</v>
      </c>
      <c r="I145" s="219" t="s">
        <v>332</v>
      </c>
      <c r="J145" s="8" t="s">
        <v>60</v>
      </c>
      <c r="K145" s="222" t="s">
        <v>431</v>
      </c>
      <c r="L145" s="218" t="s">
        <v>333</v>
      </c>
      <c r="M145" s="9" t="s">
        <v>331</v>
      </c>
      <c r="N145" s="219" t="s">
        <v>332</v>
      </c>
      <c r="O145" s="145" t="s">
        <v>61</v>
      </c>
      <c r="P145" s="306"/>
    </row>
    <row r="146" spans="1:16" s="98" customFormat="1" ht="15" hidden="1" customHeight="1">
      <c r="A146" s="188"/>
      <c r="B146" s="189"/>
      <c r="C146" s="190"/>
      <c r="D146" s="191"/>
      <c r="E146" s="122"/>
      <c r="F146" s="169"/>
      <c r="G146" s="169"/>
      <c r="H146" s="169"/>
      <c r="I146" s="170"/>
      <c r="J146" s="274"/>
      <c r="K146" s="169"/>
      <c r="L146" s="169"/>
      <c r="M146" s="169"/>
      <c r="N146" s="170"/>
      <c r="O146" s="277"/>
      <c r="P146" s="306"/>
    </row>
    <row r="147" spans="1:16" s="98" customFormat="1" ht="15" hidden="1" customHeight="1">
      <c r="A147" s="118" t="s">
        <v>251</v>
      </c>
      <c r="B147" s="119"/>
      <c r="C147" s="190"/>
      <c r="D147" s="191"/>
      <c r="E147" s="122"/>
      <c r="F147" s="169"/>
      <c r="G147" s="169"/>
      <c r="H147" s="169"/>
      <c r="I147" s="170"/>
      <c r="J147" s="274"/>
      <c r="K147" s="169"/>
      <c r="L147" s="169"/>
      <c r="M147" s="169"/>
      <c r="N147" s="170"/>
      <c r="O147" s="277"/>
      <c r="P147" s="306"/>
    </row>
    <row r="148" spans="1:16" s="306" customFormat="1" ht="15" hidden="1" customHeight="1">
      <c r="A148" s="340"/>
      <c r="B148" s="347"/>
      <c r="C148" s="300" t="s">
        <v>10</v>
      </c>
      <c r="D148" s="310"/>
      <c r="E148" s="302"/>
      <c r="F148" s="303"/>
      <c r="G148" s="303"/>
      <c r="H148" s="303"/>
      <c r="I148" s="304">
        <f t="shared" ref="I148" si="29">G148+H148</f>
        <v>0</v>
      </c>
      <c r="J148" s="302"/>
      <c r="K148" s="303"/>
      <c r="L148" s="303"/>
      <c r="M148" s="303"/>
      <c r="N148" s="304">
        <f t="shared" ref="N148" si="30">L148+M148</f>
        <v>0</v>
      </c>
      <c r="O148" s="305" t="e">
        <f t="shared" ref="O148" si="31">((N148/I148)-1)*100</f>
        <v>#DIV/0!</v>
      </c>
    </row>
    <row r="149" spans="1:16" s="98" customFormat="1" ht="15" hidden="1" customHeight="1">
      <c r="A149" s="188"/>
      <c r="B149" s="189"/>
      <c r="C149" s="190"/>
      <c r="D149" s="195"/>
      <c r="E149" s="274"/>
      <c r="F149" s="169"/>
      <c r="G149" s="169"/>
      <c r="H149" s="169"/>
      <c r="I149" s="170"/>
      <c r="J149" s="192"/>
      <c r="K149" s="193"/>
      <c r="L149" s="193"/>
      <c r="M149" s="193"/>
      <c r="N149" s="194"/>
      <c r="O149" s="277"/>
      <c r="P149" s="306"/>
    </row>
    <row r="150" spans="1:16" s="98" customFormat="1" ht="15" hidden="1" customHeight="1">
      <c r="A150" s="118" t="s">
        <v>252</v>
      </c>
      <c r="B150" s="119"/>
      <c r="C150" s="155"/>
      <c r="D150" s="195"/>
      <c r="E150" s="158">
        <f t="shared" ref="E150:N150" si="32">SUM(E147:E149)</f>
        <v>0</v>
      </c>
      <c r="F150" s="265">
        <f t="shared" si="32"/>
        <v>0</v>
      </c>
      <c r="G150" s="265">
        <f t="shared" si="32"/>
        <v>0</v>
      </c>
      <c r="H150" s="265">
        <f t="shared" si="32"/>
        <v>0</v>
      </c>
      <c r="I150" s="266">
        <f t="shared" si="32"/>
        <v>0</v>
      </c>
      <c r="J150" s="158">
        <f t="shared" si="32"/>
        <v>0</v>
      </c>
      <c r="K150" s="265">
        <f t="shared" si="32"/>
        <v>0</v>
      </c>
      <c r="L150" s="265">
        <f t="shared" si="32"/>
        <v>0</v>
      </c>
      <c r="M150" s="265">
        <f t="shared" si="32"/>
        <v>0</v>
      </c>
      <c r="N150" s="266">
        <f t="shared" si="32"/>
        <v>0</v>
      </c>
      <c r="O150" s="261" t="e">
        <f t="shared" ref="O150" si="33">((N150/I150)-1)*100</f>
        <v>#DIV/0!</v>
      </c>
      <c r="P150" s="306"/>
    </row>
    <row r="151" spans="1:16" s="98" customFormat="1" ht="15" customHeight="1">
      <c r="A151" s="442"/>
      <c r="B151" s="443"/>
      <c r="C151" s="241"/>
      <c r="D151" s="242"/>
      <c r="E151" s="440"/>
      <c r="F151" s="440"/>
      <c r="G151" s="440"/>
      <c r="H151" s="440"/>
      <c r="I151" s="440"/>
      <c r="J151" s="440"/>
      <c r="K151" s="440"/>
      <c r="L151" s="440"/>
      <c r="M151" s="440"/>
      <c r="N151" s="440"/>
      <c r="O151" s="441"/>
      <c r="P151" s="306"/>
    </row>
    <row r="152" spans="1:16" s="144" customFormat="1" ht="15" customHeight="1">
      <c r="A152" s="471"/>
      <c r="B152" s="472"/>
      <c r="C152" s="473"/>
      <c r="D152" s="474"/>
      <c r="E152" s="680" t="s">
        <v>635</v>
      </c>
      <c r="F152" s="681"/>
      <c r="G152" s="681"/>
      <c r="H152" s="681"/>
      <c r="I152" s="682"/>
      <c r="J152" s="680" t="s">
        <v>868</v>
      </c>
      <c r="K152" s="681"/>
      <c r="L152" s="681"/>
      <c r="M152" s="681"/>
      <c r="N152" s="682"/>
      <c r="O152" s="475"/>
      <c r="P152" s="306"/>
    </row>
    <row r="153" spans="1:16" s="144" customFormat="1" ht="27">
      <c r="A153" s="471" t="s">
        <v>254</v>
      </c>
      <c r="B153" s="472" t="s">
        <v>59</v>
      </c>
      <c r="C153" s="473" t="s">
        <v>255</v>
      </c>
      <c r="D153" s="474" t="s">
        <v>256</v>
      </c>
      <c r="E153" s="8" t="s">
        <v>60</v>
      </c>
      <c r="F153" s="222" t="s">
        <v>431</v>
      </c>
      <c r="G153" s="218" t="s">
        <v>333</v>
      </c>
      <c r="H153" s="9" t="s">
        <v>331</v>
      </c>
      <c r="I153" s="450" t="s">
        <v>332</v>
      </c>
      <c r="J153" s="8" t="s">
        <v>60</v>
      </c>
      <c r="K153" s="222" t="s">
        <v>431</v>
      </c>
      <c r="L153" s="218" t="s">
        <v>333</v>
      </c>
      <c r="M153" s="9" t="s">
        <v>331</v>
      </c>
      <c r="N153" s="450" t="s">
        <v>332</v>
      </c>
      <c r="O153" s="145" t="s">
        <v>1684</v>
      </c>
      <c r="P153" s="306"/>
    </row>
    <row r="154" spans="1:16" s="182" customFormat="1" ht="15" customHeight="1">
      <c r="A154" s="444" t="s">
        <v>1396</v>
      </c>
      <c r="B154" s="529" t="s">
        <v>1408</v>
      </c>
      <c r="C154" s="187"/>
      <c r="D154" s="530"/>
      <c r="E154" s="531"/>
      <c r="F154" s="96"/>
      <c r="G154" s="96"/>
      <c r="H154" s="96" t="s">
        <v>62</v>
      </c>
      <c r="I154" s="97"/>
      <c r="J154" s="531" t="s">
        <v>62</v>
      </c>
      <c r="K154" s="96" t="s">
        <v>62</v>
      </c>
      <c r="L154" s="96"/>
      <c r="M154" s="96"/>
      <c r="N154" s="97" t="s">
        <v>62</v>
      </c>
      <c r="O154" s="534"/>
      <c r="P154" s="306"/>
    </row>
    <row r="155" spans="1:16" s="182" customFormat="1" ht="15" customHeight="1">
      <c r="A155" s="340" t="s">
        <v>1483</v>
      </c>
      <c r="B155" s="347" t="s">
        <v>1484</v>
      </c>
      <c r="C155" s="300" t="s">
        <v>1437</v>
      </c>
      <c r="D155" s="301" t="s">
        <v>1466</v>
      </c>
      <c r="E155" s="302">
        <f>VLOOKUP($A155,Sheet1!$A$10:$P$487,3,FALSE)</f>
        <v>0</v>
      </c>
      <c r="F155" s="303">
        <f>VLOOKUP($A155,Sheet1!$A$10:$P$487,4,FALSE)</f>
        <v>0</v>
      </c>
      <c r="G155" s="303">
        <f>VLOOKUP($A155,Sheet1!$A$10:$P$487,5,FALSE)</f>
        <v>0</v>
      </c>
      <c r="H155" s="303">
        <f>VLOOKUP($A155,Sheet1!$A$10:$P$487,8,FALSE)</f>
        <v>0.01</v>
      </c>
      <c r="I155" s="304">
        <f t="shared" ref="I155:I158" si="34">G155+H155</f>
        <v>0.01</v>
      </c>
      <c r="J155" s="302">
        <f>VLOOKUP($A155,Sheet1!$A$10:$P$487,10,FALSE)</f>
        <v>0</v>
      </c>
      <c r="K155" s="303">
        <f>VLOOKUP($A155,Sheet1!$A$10:$P$487,11,FALSE)</f>
        <v>0</v>
      </c>
      <c r="L155" s="303">
        <f>VLOOKUP($A155,Sheet1!$A$10:$P$487,12,FALSE)</f>
        <v>0</v>
      </c>
      <c r="M155" s="303">
        <f>VLOOKUP($A155,Sheet1!$A$10:$P$487,15,FALSE)</f>
        <v>0.03</v>
      </c>
      <c r="N155" s="304">
        <f t="shared" ref="N155:N158" si="35">L155+M155</f>
        <v>0.03</v>
      </c>
      <c r="O155" s="305">
        <f>((N155/I155)-1)*100</f>
        <v>200</v>
      </c>
      <c r="P155" s="306"/>
    </row>
    <row r="156" spans="1:16" s="182" customFormat="1" ht="15" customHeight="1">
      <c r="A156" s="340" t="s">
        <v>1515</v>
      </c>
      <c r="B156" s="347" t="s">
        <v>1695</v>
      </c>
      <c r="C156" s="300" t="s">
        <v>1437</v>
      </c>
      <c r="D156" s="301" t="s">
        <v>1466</v>
      </c>
      <c r="E156" s="302">
        <f>VLOOKUP($A156,Sheet1!$A$10:$P$487,3,FALSE)</f>
        <v>0</v>
      </c>
      <c r="F156" s="303">
        <f>VLOOKUP($A156,Sheet1!$A$10:$P$487,4,FALSE)</f>
        <v>0</v>
      </c>
      <c r="G156" s="303">
        <f>VLOOKUP($A156,Sheet1!$A$10:$P$487,5,FALSE)</f>
        <v>0.06</v>
      </c>
      <c r="H156" s="303">
        <f>VLOOKUP($A156,Sheet1!$A$10:$P$487,8,FALSE)</f>
        <v>0.02</v>
      </c>
      <c r="I156" s="304">
        <f t="shared" si="34"/>
        <v>0.08</v>
      </c>
      <c r="J156" s="302">
        <f>VLOOKUP($A156,Sheet1!$A$10:$P$487,10,FALSE)</f>
        <v>0</v>
      </c>
      <c r="K156" s="303">
        <f>VLOOKUP($A156,Sheet1!$A$10:$P$487,11,FALSE)</f>
        <v>0</v>
      </c>
      <c r="L156" s="303">
        <f>VLOOKUP($A156,Sheet1!$A$10:$P$487,12,FALSE)</f>
        <v>0.13</v>
      </c>
      <c r="M156" s="303">
        <f>VLOOKUP($A156,Sheet1!$A$10:$P$487,15,FALSE)</f>
        <v>7.0000000000000007E-2</v>
      </c>
      <c r="N156" s="304">
        <f t="shared" si="35"/>
        <v>0.2</v>
      </c>
      <c r="O156" s="305">
        <f>((N156/I156)-1)*100</f>
        <v>150</v>
      </c>
      <c r="P156" s="306"/>
    </row>
    <row r="157" spans="1:16" s="182" customFormat="1" ht="15" customHeight="1">
      <c r="A157" s="340" t="s">
        <v>1529</v>
      </c>
      <c r="B157" s="347" t="s">
        <v>1530</v>
      </c>
      <c r="C157" s="300" t="s">
        <v>1437</v>
      </c>
      <c r="D157" s="301" t="s">
        <v>1466</v>
      </c>
      <c r="E157" s="302">
        <f>VLOOKUP($A157,Sheet1!$A$10:$P$487,3,FALSE)</f>
        <v>0</v>
      </c>
      <c r="F157" s="303">
        <f>VLOOKUP($A157,Sheet1!$A$10:$P$487,4,FALSE)</f>
        <v>0</v>
      </c>
      <c r="G157" s="303">
        <f>VLOOKUP($A157,Sheet1!$A$10:$P$487,5,FALSE)</f>
        <v>0</v>
      </c>
      <c r="H157" s="303">
        <f>VLOOKUP($A157,Sheet1!$A$10:$P$487,8,FALSE)</f>
        <v>0</v>
      </c>
      <c r="I157" s="304">
        <f t="shared" si="34"/>
        <v>0</v>
      </c>
      <c r="J157" s="302">
        <f>VLOOKUP($A157,Sheet1!$A$10:$P$487,10,FALSE)</f>
        <v>0</v>
      </c>
      <c r="K157" s="303">
        <f>VLOOKUP($A157,Sheet1!$A$10:$P$487,11,FALSE)</f>
        <v>0</v>
      </c>
      <c r="L157" s="303">
        <f>VLOOKUP($A157,Sheet1!$A$10:$P$487,12,FALSE)</f>
        <v>0.08</v>
      </c>
      <c r="M157" s="303">
        <f>VLOOKUP($A157,Sheet1!$A$10:$P$487,15,FALSE)</f>
        <v>0</v>
      </c>
      <c r="N157" s="304">
        <f t="shared" si="35"/>
        <v>0.08</v>
      </c>
      <c r="O157" s="305" t="e">
        <f>((N157/I157)-1)*100</f>
        <v>#DIV/0!</v>
      </c>
      <c r="P157" s="306"/>
    </row>
    <row r="158" spans="1:16" s="182" customFormat="1" ht="15" customHeight="1">
      <c r="A158" s="340" t="s">
        <v>1567</v>
      </c>
      <c r="B158" s="347" t="s">
        <v>1568</v>
      </c>
      <c r="C158" s="300" t="s">
        <v>1437</v>
      </c>
      <c r="D158" s="301" t="s">
        <v>1466</v>
      </c>
      <c r="E158" s="302">
        <f>VLOOKUP($A158,Sheet1!$A$10:$P$487,3,FALSE)</f>
        <v>0</v>
      </c>
      <c r="F158" s="303">
        <f>VLOOKUP($A158,Sheet1!$A$10:$P$487,4,FALSE)</f>
        <v>0</v>
      </c>
      <c r="G158" s="303">
        <f>VLOOKUP($A158,Sheet1!$A$10:$P$487,5,FALSE)</f>
        <v>0.06</v>
      </c>
      <c r="H158" s="303">
        <f>VLOOKUP($A158,Sheet1!$A$10:$P$487,8,FALSE)</f>
        <v>0</v>
      </c>
      <c r="I158" s="304">
        <f t="shared" si="34"/>
        <v>0.06</v>
      </c>
      <c r="J158" s="302">
        <f>VLOOKUP($A158,Sheet1!$A$10:$P$487,10,FALSE)</f>
        <v>0</v>
      </c>
      <c r="K158" s="303">
        <f>VLOOKUP($A158,Sheet1!$A$10:$P$487,11,FALSE)</f>
        <v>0</v>
      </c>
      <c r="L158" s="303">
        <f>VLOOKUP($A158,Sheet1!$A$10:$P$487,12,FALSE)</f>
        <v>7.0000000000000007E-2</v>
      </c>
      <c r="M158" s="303">
        <f>VLOOKUP($A158,Sheet1!$A$10:$P$487,15,FALSE)</f>
        <v>0.16</v>
      </c>
      <c r="N158" s="304">
        <f t="shared" si="35"/>
        <v>0.23</v>
      </c>
      <c r="O158" s="305">
        <f>((N158/I158)-1)*100</f>
        <v>283.33333333333337</v>
      </c>
      <c r="P158" s="306"/>
    </row>
    <row r="159" spans="1:16" s="182" customFormat="1" ht="15" customHeight="1">
      <c r="A159" s="340"/>
      <c r="B159" s="347"/>
      <c r="C159" s="300"/>
      <c r="D159" s="301"/>
      <c r="E159" s="302"/>
      <c r="F159" s="303"/>
      <c r="G159" s="303"/>
      <c r="H159" s="303"/>
      <c r="I159" s="304"/>
      <c r="J159" s="302"/>
      <c r="K159" s="303"/>
      <c r="L159" s="303"/>
      <c r="M159" s="303"/>
      <c r="N159" s="304"/>
      <c r="O159" s="305"/>
      <c r="P159" s="306"/>
    </row>
    <row r="160" spans="1:16" s="182" customFormat="1" ht="15" customHeight="1">
      <c r="A160" s="545" t="s">
        <v>1681</v>
      </c>
      <c r="B160" s="546"/>
      <c r="C160" s="458"/>
      <c r="D160" s="459"/>
      <c r="E160" s="460">
        <f t="shared" ref="E160:N160" si="36">SUM(E155:E158)</f>
        <v>0</v>
      </c>
      <c r="F160" s="461">
        <f t="shared" si="36"/>
        <v>0</v>
      </c>
      <c r="G160" s="461">
        <f t="shared" si="36"/>
        <v>0.12</v>
      </c>
      <c r="H160" s="461">
        <f t="shared" si="36"/>
        <v>0.03</v>
      </c>
      <c r="I160" s="462">
        <f t="shared" si="36"/>
        <v>0.15</v>
      </c>
      <c r="J160" s="460">
        <f t="shared" si="36"/>
        <v>0</v>
      </c>
      <c r="K160" s="461">
        <f t="shared" si="36"/>
        <v>0</v>
      </c>
      <c r="L160" s="461">
        <f t="shared" si="36"/>
        <v>0.28000000000000003</v>
      </c>
      <c r="M160" s="461">
        <f t="shared" si="36"/>
        <v>0.26</v>
      </c>
      <c r="N160" s="462">
        <f t="shared" si="36"/>
        <v>0.54</v>
      </c>
      <c r="O160" s="463">
        <f>((N160/I160)-1)*100</f>
        <v>260.00000000000006</v>
      </c>
      <c r="P160" s="306"/>
    </row>
    <row r="161" spans="1:15" s="182" customFormat="1" ht="15" customHeight="1">
      <c r="A161" s="482"/>
      <c r="B161" s="483"/>
      <c r="C161" s="484"/>
      <c r="D161" s="384"/>
      <c r="E161" s="485"/>
      <c r="F161" s="485"/>
      <c r="G161" s="485"/>
      <c r="H161" s="485"/>
      <c r="I161" s="485"/>
      <c r="J161" s="485"/>
      <c r="K161" s="485"/>
      <c r="L161" s="485"/>
      <c r="M161" s="485"/>
      <c r="N161" s="485"/>
      <c r="O161" s="478"/>
    </row>
    <row r="162" spans="1:15" s="128" customFormat="1" ht="20.100000000000001" customHeight="1">
      <c r="A162" s="578" t="s">
        <v>290</v>
      </c>
      <c r="B162" s="492"/>
      <c r="C162" s="174"/>
      <c r="D162" s="146"/>
      <c r="E162" s="175">
        <f>SUM(E11:E160)/2</f>
        <v>0.03</v>
      </c>
      <c r="F162" s="176">
        <f t="shared" ref="F162:N162" si="37">SUM(F11:F160)/2</f>
        <v>1.43</v>
      </c>
      <c r="G162" s="176">
        <f t="shared" si="37"/>
        <v>44.089999999999989</v>
      </c>
      <c r="H162" s="176">
        <f t="shared" si="37"/>
        <v>96.800000000000026</v>
      </c>
      <c r="I162" s="177">
        <f t="shared" si="37"/>
        <v>140.88999999999996</v>
      </c>
      <c r="J162" s="175">
        <f t="shared" si="37"/>
        <v>0.06</v>
      </c>
      <c r="K162" s="176">
        <f t="shared" si="37"/>
        <v>1.1900000000000002</v>
      </c>
      <c r="L162" s="176">
        <f t="shared" si="37"/>
        <v>69.360000000000014</v>
      </c>
      <c r="M162" s="176">
        <f t="shared" si="37"/>
        <v>129.26999999999992</v>
      </c>
      <c r="N162" s="177">
        <f t="shared" si="37"/>
        <v>198.62999999999994</v>
      </c>
      <c r="O162" s="258">
        <f t="shared" ref="O162" si="38">((N162/I162)-1)*100</f>
        <v>40.982326637802544</v>
      </c>
    </row>
    <row r="163" spans="1:15" s="98" customFormat="1" ht="15" customHeight="1">
      <c r="A163" s="505"/>
      <c r="B163" s="506"/>
      <c r="C163" s="506"/>
      <c r="D163" s="171"/>
      <c r="E163" s="172"/>
      <c r="F163" s="172"/>
      <c r="G163" s="172"/>
      <c r="H163" s="172"/>
      <c r="I163" s="172"/>
      <c r="J163" s="172"/>
      <c r="K163" s="172"/>
      <c r="L163" s="172"/>
      <c r="M163" s="172"/>
      <c r="N163" s="172"/>
      <c r="O163" s="173"/>
    </row>
  </sheetData>
  <mergeCells count="19">
    <mergeCell ref="E152:I152"/>
    <mergeCell ref="J152:N152"/>
    <mergeCell ref="E130:I130"/>
    <mergeCell ref="J130:N130"/>
    <mergeCell ref="C144:C145"/>
    <mergeCell ref="D144:D145"/>
    <mergeCell ref="E144:I144"/>
    <mergeCell ref="J144:N144"/>
    <mergeCell ref="E94:I94"/>
    <mergeCell ref="J94:N94"/>
    <mergeCell ref="C116:C117"/>
    <mergeCell ref="D116:D117"/>
    <mergeCell ref="E116:I116"/>
    <mergeCell ref="J116:N116"/>
    <mergeCell ref="N1:O1"/>
    <mergeCell ref="E9:I9"/>
    <mergeCell ref="J9:N9"/>
    <mergeCell ref="E58:I58"/>
    <mergeCell ref="J58:N58"/>
  </mergeCells>
  <phoneticPr fontId="5"/>
  <pageMargins left="0.51181102362204722" right="0.35433070866141736" top="0.51181102362204722" bottom="0.86614173228346458" header="0.51181102362204722" footer="0.51181102362204722"/>
  <pageSetup paperSize="12" scale="71" fitToHeight="0" orientation="portrait" r:id="rId1"/>
  <headerFooter alignWithMargins="0">
    <oddFooter>&amp;P / &amp;N ページ</oddFooter>
  </headerFooter>
  <rowBreaks count="1" manualBreakCount="1">
    <brk id="9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9"/>
  <sheetViews>
    <sheetView view="pageBreakPreview" topLeftCell="A110" zoomScale="80" zoomScaleNormal="90" zoomScaleSheetLayoutView="80" workbookViewId="0">
      <selection activeCell="A130" sqref="A130"/>
    </sheetView>
  </sheetViews>
  <sheetFormatPr defaultRowHeight="17.25"/>
  <cols>
    <col min="1" max="1" width="18.75" style="605" customWidth="1"/>
    <col min="2" max="4" width="9.125" style="605" hidden="1" customWidth="1"/>
    <col min="5" max="5" width="9.625" style="605" bestFit="1" customWidth="1"/>
    <col min="6" max="9" width="11.125" style="605" bestFit="1" customWidth="1"/>
    <col min="10" max="10" width="9.625" style="605" bestFit="1" customWidth="1"/>
    <col min="11" max="14" width="9.125" style="605" bestFit="1" customWidth="1"/>
    <col min="15" max="15" width="9.625" style="607" bestFit="1" customWidth="1"/>
    <col min="16" max="16384" width="9" style="605"/>
  </cols>
  <sheetData>
    <row r="1" spans="1:29">
      <c r="A1" s="701" t="s">
        <v>1790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V1" s="697">
        <v>44774</v>
      </c>
      <c r="W1" s="698"/>
    </row>
    <row r="2" spans="1:29">
      <c r="A2" s="701"/>
      <c r="B2" s="701"/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1"/>
      <c r="Q2" s="631" t="s">
        <v>1783</v>
      </c>
    </row>
    <row r="3" spans="1:29" ht="21">
      <c r="A3" s="624" t="s">
        <v>1700</v>
      </c>
      <c r="B3" s="599"/>
      <c r="C3" s="599"/>
      <c r="D3" s="599"/>
    </row>
    <row r="4" spans="1:29" s="609" customFormat="1" ht="15" customHeight="1">
      <c r="A4" s="600"/>
      <c r="B4" s="600"/>
      <c r="C4" s="600"/>
      <c r="D4" s="600"/>
      <c r="E4" s="693" t="s">
        <v>635</v>
      </c>
      <c r="F4" s="693"/>
      <c r="G4" s="693"/>
      <c r="H4" s="693"/>
      <c r="I4" s="693"/>
      <c r="J4" s="693" t="s">
        <v>868</v>
      </c>
      <c r="K4" s="693"/>
      <c r="L4" s="693"/>
      <c r="M4" s="693"/>
      <c r="N4" s="693"/>
      <c r="O4" s="608"/>
    </row>
    <row r="5" spans="1:29" s="609" customFormat="1">
      <c r="A5" s="600" t="s">
        <v>256</v>
      </c>
      <c r="B5" s="600"/>
      <c r="C5" s="600"/>
      <c r="D5" s="600"/>
      <c r="E5" s="610" t="s">
        <v>60</v>
      </c>
      <c r="F5" s="611" t="s">
        <v>431</v>
      </c>
      <c r="G5" s="611" t="s">
        <v>333</v>
      </c>
      <c r="H5" s="610" t="s">
        <v>331</v>
      </c>
      <c r="I5" s="611" t="s">
        <v>332</v>
      </c>
      <c r="J5" s="610" t="s">
        <v>60</v>
      </c>
      <c r="K5" s="611" t="s">
        <v>431</v>
      </c>
      <c r="L5" s="611" t="s">
        <v>333</v>
      </c>
      <c r="M5" s="610" t="s">
        <v>331</v>
      </c>
      <c r="N5" s="611" t="s">
        <v>332</v>
      </c>
      <c r="O5" s="612" t="s">
        <v>1684</v>
      </c>
    </row>
    <row r="6" spans="1:29">
      <c r="A6" s="601" t="str">
        <f>'crop 22'!A16</f>
        <v>AH Yellow Total</v>
      </c>
      <c r="B6" s="601">
        <f>'crop 22'!B16</f>
        <v>0</v>
      </c>
      <c r="C6" s="601">
        <f>'crop 22'!C16</f>
        <v>0</v>
      </c>
      <c r="D6" s="601">
        <f>'crop 22'!D16</f>
        <v>0</v>
      </c>
      <c r="E6" s="602">
        <f>'crop 22'!E16</f>
        <v>0</v>
      </c>
      <c r="F6" s="602">
        <f>'crop 22'!F16</f>
        <v>0.89</v>
      </c>
      <c r="G6" s="602">
        <f>'crop 22'!G16</f>
        <v>0.39</v>
      </c>
      <c r="H6" s="602">
        <f>'crop 22'!H16</f>
        <v>5.73</v>
      </c>
      <c r="I6" s="602">
        <f>'crop 22'!I16</f>
        <v>6.1199999999999992</v>
      </c>
      <c r="J6" s="602">
        <f>'crop 22'!J16</f>
        <v>0</v>
      </c>
      <c r="K6" s="602">
        <f>'crop 22'!K16</f>
        <v>1.18</v>
      </c>
      <c r="L6" s="602">
        <f>'crop 22'!L16</f>
        <v>0</v>
      </c>
      <c r="M6" s="602">
        <f>'crop 22'!M16</f>
        <v>5.35</v>
      </c>
      <c r="N6" s="602">
        <f>'crop 22'!N16</f>
        <v>5.35</v>
      </c>
      <c r="O6" s="603">
        <f>'crop 22'!O16</f>
        <v>-12.581699346405228</v>
      </c>
    </row>
    <row r="7" spans="1:29">
      <c r="A7" s="601" t="str">
        <f>'crop 22'!A27</f>
        <v>AH Pink Total</v>
      </c>
      <c r="B7" s="601">
        <f>'crop 22'!B27</f>
        <v>0</v>
      </c>
      <c r="C7" s="601">
        <f>'crop 22'!C27</f>
        <v>0</v>
      </c>
      <c r="D7" s="601">
        <f>'crop 22'!D27</f>
        <v>0</v>
      </c>
      <c r="E7" s="602">
        <f>'crop 22'!E27</f>
        <v>0</v>
      </c>
      <c r="F7" s="602">
        <f>'crop 22'!F27</f>
        <v>0.57000000000000006</v>
      </c>
      <c r="G7" s="602">
        <f>'crop 22'!G27</f>
        <v>0</v>
      </c>
      <c r="H7" s="602">
        <f>'crop 22'!H27</f>
        <v>2.25</v>
      </c>
      <c r="I7" s="602">
        <f>'crop 22'!I27</f>
        <v>2.25</v>
      </c>
      <c r="J7" s="602">
        <f>'crop 22'!J27</f>
        <v>0</v>
      </c>
      <c r="K7" s="602">
        <f>'crop 22'!K27</f>
        <v>0.78</v>
      </c>
      <c r="L7" s="602">
        <f>'crop 22'!L27</f>
        <v>0</v>
      </c>
      <c r="M7" s="602">
        <f>'crop 22'!M27</f>
        <v>2.1800000000000002</v>
      </c>
      <c r="N7" s="602">
        <f>'crop 22'!N27</f>
        <v>2.1800000000000002</v>
      </c>
      <c r="O7" s="603">
        <f>'crop 22'!O27</f>
        <v>-3.1111111111111089</v>
      </c>
    </row>
    <row r="8" spans="1:29">
      <c r="A8" s="601" t="str">
        <f>'crop 22'!A36</f>
        <v>AH White Total</v>
      </c>
      <c r="B8" s="601">
        <f>'crop 22'!B36</f>
        <v>0</v>
      </c>
      <c r="C8" s="601">
        <f>'crop 22'!C36</f>
        <v>0</v>
      </c>
      <c r="D8" s="601">
        <f>'crop 22'!D36</f>
        <v>0</v>
      </c>
      <c r="E8" s="602">
        <f>'crop 22'!E36</f>
        <v>0</v>
      </c>
      <c r="F8" s="602">
        <f>'crop 22'!F36</f>
        <v>0.99999999999999989</v>
      </c>
      <c r="G8" s="602">
        <f>'crop 22'!G36</f>
        <v>0.13</v>
      </c>
      <c r="H8" s="602">
        <f>'crop 22'!H36</f>
        <v>2.79</v>
      </c>
      <c r="I8" s="602">
        <f>'crop 22'!I36</f>
        <v>2.9200000000000004</v>
      </c>
      <c r="J8" s="602">
        <f>'crop 22'!J36</f>
        <v>0</v>
      </c>
      <c r="K8" s="602">
        <f>'crop 22'!K36</f>
        <v>0.4</v>
      </c>
      <c r="L8" s="602">
        <f>'crop 22'!L36</f>
        <v>0</v>
      </c>
      <c r="M8" s="602">
        <f>'crop 22'!M36</f>
        <v>4.67</v>
      </c>
      <c r="N8" s="602">
        <f>'crop 22'!N36</f>
        <v>4.67</v>
      </c>
      <c r="O8" s="604">
        <f>'crop 22'!O36</f>
        <v>59.931506849315056</v>
      </c>
    </row>
    <row r="9" spans="1:29">
      <c r="A9" s="601" t="str">
        <f>'crop 22'!A49</f>
        <v>AH Red Total</v>
      </c>
      <c r="B9" s="601">
        <f>'crop 22'!B49</f>
        <v>0</v>
      </c>
      <c r="C9" s="601">
        <f>'crop 22'!C49</f>
        <v>0</v>
      </c>
      <c r="D9" s="601">
        <f>'crop 22'!D49</f>
        <v>0</v>
      </c>
      <c r="E9" s="602">
        <f>'crop 22'!E49</f>
        <v>0</v>
      </c>
      <c r="F9" s="602">
        <f>'crop 22'!F49</f>
        <v>1.26</v>
      </c>
      <c r="G9" s="602">
        <f>'crop 22'!G49</f>
        <v>0</v>
      </c>
      <c r="H9" s="602">
        <f>'crop 22'!H49</f>
        <v>19.409999999999997</v>
      </c>
      <c r="I9" s="602">
        <f>'crop 22'!I49</f>
        <v>19.409999999999997</v>
      </c>
      <c r="J9" s="602">
        <f>'crop 22'!J49</f>
        <v>0</v>
      </c>
      <c r="K9" s="602">
        <f>'crop 22'!K49</f>
        <v>1.79</v>
      </c>
      <c r="L9" s="602">
        <f>'crop 22'!L49</f>
        <v>0</v>
      </c>
      <c r="M9" s="602">
        <f>'crop 22'!M49</f>
        <v>23.549999999999997</v>
      </c>
      <c r="N9" s="602">
        <f>'crop 22'!N49</f>
        <v>23.549999999999997</v>
      </c>
      <c r="O9" s="604">
        <f>'crop 22'!O49</f>
        <v>21.329211746522425</v>
      </c>
    </row>
    <row r="10" spans="1:29">
      <c r="A10" s="601" t="str">
        <f>'crop 22'!A63</f>
        <v>AH Orange + Apricot Total</v>
      </c>
      <c r="B10" s="601">
        <f>'crop 22'!B63</f>
        <v>0</v>
      </c>
      <c r="C10" s="601">
        <f>'crop 22'!C63</f>
        <v>0</v>
      </c>
      <c r="D10" s="601">
        <f>'crop 22'!D63</f>
        <v>0</v>
      </c>
      <c r="E10" s="602">
        <f>'crop 22'!E63</f>
        <v>0</v>
      </c>
      <c r="F10" s="602">
        <f>'crop 22'!F63</f>
        <v>3.71</v>
      </c>
      <c r="G10" s="602">
        <f>'crop 22'!G63</f>
        <v>0.82</v>
      </c>
      <c r="H10" s="602">
        <f>'crop 22'!H63</f>
        <v>33.96</v>
      </c>
      <c r="I10" s="602">
        <f>'crop 22'!I63</f>
        <v>34.78</v>
      </c>
      <c r="J10" s="602">
        <f>'crop 22'!J63</f>
        <v>0</v>
      </c>
      <c r="K10" s="602">
        <f>'crop 22'!K63</f>
        <v>2.8899999999999997</v>
      </c>
      <c r="L10" s="602">
        <f>'crop 22'!L63</f>
        <v>0.32</v>
      </c>
      <c r="M10" s="602">
        <f>'crop 22'!M63</f>
        <v>44.03</v>
      </c>
      <c r="N10" s="602">
        <f>'crop 22'!N63</f>
        <v>44.349999999999994</v>
      </c>
      <c r="O10" s="604">
        <f>'crop 22'!O63</f>
        <v>27.515813686026426</v>
      </c>
    </row>
    <row r="11" spans="1:29">
      <c r="A11" s="601" t="str">
        <f>'crop 22'!A73</f>
        <v>AH Bi-color Total</v>
      </c>
      <c r="B11" s="601">
        <f>'crop 22'!B73</f>
        <v>0</v>
      </c>
      <c r="C11" s="601">
        <f>'crop 22'!C73</f>
        <v>0</v>
      </c>
      <c r="D11" s="601">
        <f>'crop 22'!D73</f>
        <v>0</v>
      </c>
      <c r="E11" s="602">
        <f>'crop 22'!E73</f>
        <v>0</v>
      </c>
      <c r="F11" s="602">
        <f>'crop 22'!F73</f>
        <v>0.22</v>
      </c>
      <c r="G11" s="602">
        <f>'crop 22'!G73</f>
        <v>0.28000000000000003</v>
      </c>
      <c r="H11" s="602">
        <f>'crop 22'!H73</f>
        <v>1.26</v>
      </c>
      <c r="I11" s="602">
        <f>'crop 22'!I73</f>
        <v>1.54</v>
      </c>
      <c r="J11" s="602">
        <f>'crop 22'!J73</f>
        <v>0</v>
      </c>
      <c r="K11" s="602">
        <f>'crop 22'!K73</f>
        <v>0.18</v>
      </c>
      <c r="L11" s="602">
        <f>'crop 22'!L73</f>
        <v>0</v>
      </c>
      <c r="M11" s="602">
        <f>'crop 22'!M73</f>
        <v>1.1200000000000001</v>
      </c>
      <c r="N11" s="602">
        <f>'crop 22'!N73</f>
        <v>1.1200000000000001</v>
      </c>
      <c r="O11" s="603">
        <f>'crop 22'!O73</f>
        <v>-27.27272727272727</v>
      </c>
    </row>
    <row r="12" spans="1:29">
      <c r="A12" s="601" t="str">
        <f>'crop 22'!A80</f>
        <v>AH Unknown Total</v>
      </c>
      <c r="B12" s="601">
        <f>'crop 22'!B80</f>
        <v>0</v>
      </c>
      <c r="C12" s="601">
        <f>'crop 22'!C80</f>
        <v>0</v>
      </c>
      <c r="D12" s="601">
        <f>'crop 22'!D80</f>
        <v>0</v>
      </c>
      <c r="E12" s="602">
        <f>'crop 22'!E80</f>
        <v>0</v>
      </c>
      <c r="F12" s="602">
        <f>'crop 22'!F80</f>
        <v>0</v>
      </c>
      <c r="G12" s="602">
        <f>'crop 22'!G80</f>
        <v>0</v>
      </c>
      <c r="H12" s="602">
        <f>'crop 22'!H80</f>
        <v>0</v>
      </c>
      <c r="I12" s="602">
        <f>'crop 22'!I80</f>
        <v>0</v>
      </c>
      <c r="J12" s="602">
        <f>'crop 22'!J80</f>
        <v>0</v>
      </c>
      <c r="K12" s="602">
        <f>'crop 22'!K80</f>
        <v>0</v>
      </c>
      <c r="L12" s="602">
        <f>'crop 22'!L80</f>
        <v>0.18</v>
      </c>
      <c r="M12" s="602">
        <f>'crop 22'!M80</f>
        <v>0</v>
      </c>
      <c r="N12" s="602">
        <f>'crop 22'!N80</f>
        <v>0.18</v>
      </c>
      <c r="O12" s="604" t="e">
        <f>'crop 22'!O80</f>
        <v>#DIV/0!</v>
      </c>
    </row>
    <row r="13" spans="1:29">
      <c r="A13" s="601" t="str">
        <f>'crop 22'!A82</f>
        <v>Asiatic Total (on Listed)</v>
      </c>
      <c r="B13" s="601">
        <f>'crop 22'!B82</f>
        <v>0</v>
      </c>
      <c r="C13" s="601">
        <f>'crop 22'!C82</f>
        <v>0</v>
      </c>
      <c r="D13" s="601">
        <f>'crop 22'!D82</f>
        <v>0</v>
      </c>
      <c r="E13" s="602">
        <f>'crop 22'!E82</f>
        <v>0</v>
      </c>
      <c r="F13" s="602">
        <f>'crop 22'!F82</f>
        <v>7.65</v>
      </c>
      <c r="G13" s="602">
        <f>'crop 22'!G82</f>
        <v>1.62</v>
      </c>
      <c r="H13" s="602">
        <f>'crop 22'!H82</f>
        <v>65.400000000000006</v>
      </c>
      <c r="I13" s="602">
        <f>'crop 22'!I82</f>
        <v>67.02</v>
      </c>
      <c r="J13" s="602">
        <f>'crop 22'!J82</f>
        <v>0</v>
      </c>
      <c r="K13" s="602">
        <f>'crop 22'!K82</f>
        <v>7.2200000000000006</v>
      </c>
      <c r="L13" s="602">
        <f>'crop 22'!L82</f>
        <v>0.5</v>
      </c>
      <c r="M13" s="602">
        <f>'crop 22'!M82</f>
        <v>80.900000000000006</v>
      </c>
      <c r="N13" s="602">
        <f>'crop 22'!N82</f>
        <v>81.400000000000006</v>
      </c>
      <c r="O13" s="604">
        <f>'crop 22'!O82</f>
        <v>21.456281706953174</v>
      </c>
    </row>
    <row r="15" spans="1:29" ht="21">
      <c r="A15" s="624" t="s">
        <v>1759</v>
      </c>
      <c r="B15" s="599"/>
      <c r="C15" s="599"/>
      <c r="D15" s="599"/>
      <c r="AB15" s="605" t="s">
        <v>1784</v>
      </c>
    </row>
    <row r="16" spans="1:29" s="609" customFormat="1" ht="15" customHeight="1">
      <c r="A16" s="600"/>
      <c r="B16" s="600"/>
      <c r="C16" s="600"/>
      <c r="D16" s="600"/>
      <c r="E16" s="693" t="s">
        <v>635</v>
      </c>
      <c r="F16" s="693"/>
      <c r="G16" s="693"/>
      <c r="H16" s="693"/>
      <c r="I16" s="693"/>
      <c r="J16" s="693" t="s">
        <v>868</v>
      </c>
      <c r="K16" s="693"/>
      <c r="L16" s="693"/>
      <c r="M16" s="693"/>
      <c r="N16" s="693"/>
      <c r="O16" s="608"/>
      <c r="AB16" s="601" t="s">
        <v>1745</v>
      </c>
      <c r="AC16" s="606">
        <v>54.48402948402947</v>
      </c>
    </row>
    <row r="17" spans="1:29" s="609" customFormat="1">
      <c r="A17" s="600" t="s">
        <v>256</v>
      </c>
      <c r="B17" s="600"/>
      <c r="C17" s="600"/>
      <c r="D17" s="600"/>
      <c r="E17" s="610" t="s">
        <v>60</v>
      </c>
      <c r="F17" s="611" t="s">
        <v>431</v>
      </c>
      <c r="G17" s="611" t="s">
        <v>333</v>
      </c>
      <c r="H17" s="610" t="s">
        <v>331</v>
      </c>
      <c r="I17" s="611" t="s">
        <v>332</v>
      </c>
      <c r="J17" s="610" t="s">
        <v>60</v>
      </c>
      <c r="K17" s="611" t="s">
        <v>431</v>
      </c>
      <c r="L17" s="611" t="s">
        <v>333</v>
      </c>
      <c r="M17" s="610" t="s">
        <v>331</v>
      </c>
      <c r="N17" s="611" t="s">
        <v>332</v>
      </c>
      <c r="O17" s="612" t="s">
        <v>1684</v>
      </c>
      <c r="AB17" s="601" t="s">
        <v>1746</v>
      </c>
      <c r="AC17" s="606">
        <v>28.931203931203925</v>
      </c>
    </row>
    <row r="18" spans="1:29">
      <c r="A18" s="601" t="s">
        <v>1701</v>
      </c>
      <c r="B18" s="601"/>
      <c r="C18" s="601"/>
      <c r="D18" s="601"/>
      <c r="E18" s="601" t="e">
        <f>E6/E$13*100</f>
        <v>#DIV/0!</v>
      </c>
      <c r="F18" s="602">
        <f t="shared" ref="F18:N18" si="0">F6/F$13*100</f>
        <v>11.633986928104575</v>
      </c>
      <c r="G18" s="602">
        <f t="shared" si="0"/>
        <v>24.074074074074073</v>
      </c>
      <c r="H18" s="602">
        <f t="shared" si="0"/>
        <v>8.761467889908257</v>
      </c>
      <c r="I18" s="602">
        <f t="shared" si="0"/>
        <v>9.1316025067144135</v>
      </c>
      <c r="J18" s="601" t="e">
        <f t="shared" si="0"/>
        <v>#DIV/0!</v>
      </c>
      <c r="K18" s="602">
        <f t="shared" si="0"/>
        <v>16.343490304709139</v>
      </c>
      <c r="L18" s="602">
        <f t="shared" si="0"/>
        <v>0</v>
      </c>
      <c r="M18" s="602">
        <f t="shared" si="0"/>
        <v>6.6131025957972795</v>
      </c>
      <c r="N18" s="602">
        <f t="shared" si="0"/>
        <v>6.5724815724815713</v>
      </c>
      <c r="O18" s="603">
        <f t="shared" ref="O18:O24" si="1">(N18/I18-1)*100</f>
        <v>-28.024883171942005</v>
      </c>
      <c r="AB18" s="601" t="s">
        <v>64</v>
      </c>
      <c r="AC18" s="620">
        <v>6.5724815724815713</v>
      </c>
    </row>
    <row r="19" spans="1:29">
      <c r="A19" s="601" t="s">
        <v>1702</v>
      </c>
      <c r="B19" s="601"/>
      <c r="C19" s="601"/>
      <c r="D19" s="601"/>
      <c r="E19" s="601" t="e">
        <f t="shared" ref="E19:N24" si="2">E7/E$13*100</f>
        <v>#DIV/0!</v>
      </c>
      <c r="F19" s="602">
        <f t="shared" si="2"/>
        <v>7.4509803921568629</v>
      </c>
      <c r="G19" s="602">
        <f t="shared" si="2"/>
        <v>0</v>
      </c>
      <c r="H19" s="602">
        <f t="shared" si="2"/>
        <v>3.4403669724770638</v>
      </c>
      <c r="I19" s="602">
        <f t="shared" si="2"/>
        <v>3.357206803939123</v>
      </c>
      <c r="J19" s="601" t="e">
        <f t="shared" si="2"/>
        <v>#DIV/0!</v>
      </c>
      <c r="K19" s="602">
        <f t="shared" si="2"/>
        <v>10.803324099722991</v>
      </c>
      <c r="L19" s="602">
        <f t="shared" si="2"/>
        <v>0</v>
      </c>
      <c r="M19" s="602">
        <f t="shared" si="2"/>
        <v>2.6946847960444993</v>
      </c>
      <c r="N19" s="602">
        <f t="shared" si="2"/>
        <v>2.6781326781326782</v>
      </c>
      <c r="O19" s="603">
        <f t="shared" si="1"/>
        <v>-20.227354627354632</v>
      </c>
      <c r="AB19" s="601" t="s">
        <v>1747</v>
      </c>
      <c r="AC19" s="606">
        <v>5.7371007371007368</v>
      </c>
    </row>
    <row r="20" spans="1:29">
      <c r="A20" s="601" t="s">
        <v>1703</v>
      </c>
      <c r="B20" s="601"/>
      <c r="C20" s="601"/>
      <c r="D20" s="601"/>
      <c r="E20" s="601" t="e">
        <f t="shared" si="2"/>
        <v>#DIV/0!</v>
      </c>
      <c r="F20" s="602">
        <f t="shared" si="2"/>
        <v>13.071895424836599</v>
      </c>
      <c r="G20" s="602">
        <f t="shared" si="2"/>
        <v>8.0246913580246915</v>
      </c>
      <c r="H20" s="602">
        <f t="shared" si="2"/>
        <v>4.2660550458715596</v>
      </c>
      <c r="I20" s="602">
        <f t="shared" si="2"/>
        <v>4.3569083855565509</v>
      </c>
      <c r="J20" s="601" t="e">
        <f t="shared" si="2"/>
        <v>#DIV/0!</v>
      </c>
      <c r="K20" s="602">
        <f t="shared" si="2"/>
        <v>5.5401662049861491</v>
      </c>
      <c r="L20" s="602">
        <f t="shared" si="2"/>
        <v>0</v>
      </c>
      <c r="M20" s="602">
        <f t="shared" si="2"/>
        <v>5.7725587144622992</v>
      </c>
      <c r="N20" s="602">
        <f t="shared" si="2"/>
        <v>5.7371007371007368</v>
      </c>
      <c r="O20" s="604">
        <f t="shared" si="1"/>
        <v>31.678250479620317</v>
      </c>
      <c r="AB20" s="601" t="s">
        <v>1748</v>
      </c>
      <c r="AC20" s="620">
        <v>2.6781326781326782</v>
      </c>
    </row>
    <row r="21" spans="1:29">
      <c r="A21" s="601" t="s">
        <v>1704</v>
      </c>
      <c r="B21" s="601"/>
      <c r="C21" s="601"/>
      <c r="D21" s="601"/>
      <c r="E21" s="601" t="e">
        <f t="shared" si="2"/>
        <v>#DIV/0!</v>
      </c>
      <c r="F21" s="602">
        <f t="shared" si="2"/>
        <v>16.470588235294116</v>
      </c>
      <c r="G21" s="602">
        <f t="shared" si="2"/>
        <v>0</v>
      </c>
      <c r="H21" s="602">
        <f t="shared" si="2"/>
        <v>29.678899082568797</v>
      </c>
      <c r="I21" s="602">
        <f t="shared" si="2"/>
        <v>28.961504028648161</v>
      </c>
      <c r="J21" s="601" t="e">
        <f t="shared" si="2"/>
        <v>#DIV/0!</v>
      </c>
      <c r="K21" s="602">
        <f t="shared" si="2"/>
        <v>24.792243767313018</v>
      </c>
      <c r="L21" s="602">
        <f t="shared" si="2"/>
        <v>0</v>
      </c>
      <c r="M21" s="602">
        <f t="shared" si="2"/>
        <v>29.110012360939425</v>
      </c>
      <c r="N21" s="602">
        <f t="shared" si="2"/>
        <v>28.931203931203925</v>
      </c>
      <c r="O21" s="603">
        <f t="shared" si="1"/>
        <v>-0.10462197479199631</v>
      </c>
      <c r="AB21" s="601" t="s">
        <v>1749</v>
      </c>
      <c r="AC21" s="606">
        <v>1.375921375921376</v>
      </c>
    </row>
    <row r="22" spans="1:29">
      <c r="A22" s="601" t="s">
        <v>1705</v>
      </c>
      <c r="B22" s="601"/>
      <c r="C22" s="601"/>
      <c r="D22" s="601"/>
      <c r="E22" s="601" t="e">
        <f t="shared" si="2"/>
        <v>#DIV/0!</v>
      </c>
      <c r="F22" s="602">
        <f t="shared" si="2"/>
        <v>48.496732026143789</v>
      </c>
      <c r="G22" s="602">
        <f t="shared" si="2"/>
        <v>50.617283950617278</v>
      </c>
      <c r="H22" s="602">
        <f t="shared" si="2"/>
        <v>51.926605504587151</v>
      </c>
      <c r="I22" s="602">
        <f t="shared" si="2"/>
        <v>51.894956729334531</v>
      </c>
      <c r="J22" s="601" t="e">
        <f t="shared" si="2"/>
        <v>#DIV/0!</v>
      </c>
      <c r="K22" s="602">
        <f t="shared" si="2"/>
        <v>40.027700831024923</v>
      </c>
      <c r="L22" s="602">
        <f t="shared" si="2"/>
        <v>64</v>
      </c>
      <c r="M22" s="602">
        <f t="shared" si="2"/>
        <v>54.42521631644005</v>
      </c>
      <c r="N22" s="602">
        <f t="shared" si="2"/>
        <v>54.48402948402947</v>
      </c>
      <c r="O22" s="604">
        <f t="shared" si="1"/>
        <v>4.9890642903868576</v>
      </c>
      <c r="AB22" s="601" t="s">
        <v>1408</v>
      </c>
      <c r="AC22" s="606">
        <v>0.2211302211302211</v>
      </c>
    </row>
    <row r="23" spans="1:29">
      <c r="A23" s="601" t="s">
        <v>1706</v>
      </c>
      <c r="B23" s="601"/>
      <c r="C23" s="601"/>
      <c r="D23" s="601"/>
      <c r="E23" s="601" t="e">
        <f t="shared" si="2"/>
        <v>#DIV/0!</v>
      </c>
      <c r="F23" s="602">
        <f t="shared" si="2"/>
        <v>2.8758169934640523</v>
      </c>
      <c r="G23" s="602">
        <f t="shared" si="2"/>
        <v>17.283950617283953</v>
      </c>
      <c r="H23" s="602">
        <f t="shared" si="2"/>
        <v>1.9266055045871557</v>
      </c>
      <c r="I23" s="602">
        <f t="shared" si="2"/>
        <v>2.297821545807222</v>
      </c>
      <c r="J23" s="601" t="e">
        <f t="shared" si="2"/>
        <v>#DIV/0!</v>
      </c>
      <c r="K23" s="602">
        <f t="shared" si="2"/>
        <v>2.493074792243767</v>
      </c>
      <c r="L23" s="602">
        <f t="shared" si="2"/>
        <v>0</v>
      </c>
      <c r="M23" s="602">
        <f t="shared" si="2"/>
        <v>1.3844252163164401</v>
      </c>
      <c r="N23" s="602">
        <f t="shared" si="2"/>
        <v>1.375921375921376</v>
      </c>
      <c r="O23" s="603">
        <f t="shared" si="1"/>
        <v>-40.120616484252849</v>
      </c>
    </row>
    <row r="24" spans="1:29">
      <c r="A24" s="601" t="s">
        <v>1707</v>
      </c>
      <c r="B24" s="601"/>
      <c r="C24" s="601"/>
      <c r="D24" s="601"/>
      <c r="E24" s="601" t="e">
        <f t="shared" si="2"/>
        <v>#DIV/0!</v>
      </c>
      <c r="F24" s="602">
        <f t="shared" si="2"/>
        <v>0</v>
      </c>
      <c r="G24" s="602">
        <f t="shared" si="2"/>
        <v>0</v>
      </c>
      <c r="H24" s="602">
        <f t="shared" si="2"/>
        <v>0</v>
      </c>
      <c r="I24" s="602">
        <f t="shared" si="2"/>
        <v>0</v>
      </c>
      <c r="J24" s="601" t="e">
        <f t="shared" si="2"/>
        <v>#DIV/0!</v>
      </c>
      <c r="K24" s="602">
        <f t="shared" si="2"/>
        <v>0</v>
      </c>
      <c r="L24" s="602">
        <f t="shared" si="2"/>
        <v>36</v>
      </c>
      <c r="M24" s="602">
        <f t="shared" si="2"/>
        <v>0</v>
      </c>
      <c r="N24" s="602">
        <f t="shared" si="2"/>
        <v>0.2211302211302211</v>
      </c>
      <c r="O24" s="604" t="e">
        <f t="shared" si="1"/>
        <v>#DIV/0!</v>
      </c>
    </row>
    <row r="25" spans="1:29">
      <c r="A25" s="601" t="s">
        <v>1708</v>
      </c>
      <c r="B25" s="601"/>
      <c r="C25" s="601"/>
      <c r="D25" s="601"/>
      <c r="E25" s="601" t="e">
        <f>SUM(E18:E24)</f>
        <v>#DIV/0!</v>
      </c>
      <c r="F25" s="602">
        <f t="shared" ref="F25:N25" si="3">SUM(F18:F24)</f>
        <v>100</v>
      </c>
      <c r="G25" s="602">
        <f t="shared" si="3"/>
        <v>100</v>
      </c>
      <c r="H25" s="602">
        <f t="shared" si="3"/>
        <v>99.999999999999986</v>
      </c>
      <c r="I25" s="602">
        <f t="shared" si="3"/>
        <v>100.00000000000001</v>
      </c>
      <c r="J25" s="601" t="e">
        <f t="shared" si="3"/>
        <v>#DIV/0!</v>
      </c>
      <c r="K25" s="602">
        <f t="shared" si="3"/>
        <v>99.999999999999972</v>
      </c>
      <c r="L25" s="602">
        <f t="shared" si="3"/>
        <v>100</v>
      </c>
      <c r="M25" s="602">
        <f t="shared" si="3"/>
        <v>99.999999999999986</v>
      </c>
      <c r="N25" s="602">
        <f t="shared" si="3"/>
        <v>99.999999999999986</v>
      </c>
      <c r="O25" s="604">
        <f t="shared" ref="O25" si="4">(N25/I25-1)*100</f>
        <v>-3.3306690738754696E-14</v>
      </c>
    </row>
    <row r="28" spans="1:29" ht="21">
      <c r="A28" s="624" t="s">
        <v>1709</v>
      </c>
      <c r="B28" s="599"/>
      <c r="C28" s="599"/>
      <c r="D28" s="599"/>
    </row>
    <row r="29" spans="1:29" s="609" customFormat="1" ht="15" customHeight="1">
      <c r="A29" s="600"/>
      <c r="B29" s="600"/>
      <c r="C29" s="600"/>
      <c r="D29" s="600"/>
      <c r="E29" s="693" t="s">
        <v>635</v>
      </c>
      <c r="F29" s="693"/>
      <c r="G29" s="693"/>
      <c r="H29" s="693"/>
      <c r="I29" s="693"/>
      <c r="J29" s="693" t="s">
        <v>868</v>
      </c>
      <c r="K29" s="693"/>
      <c r="L29" s="693"/>
      <c r="M29" s="693"/>
      <c r="N29" s="693"/>
      <c r="O29" s="608"/>
    </row>
    <row r="30" spans="1:29" s="609" customFormat="1">
      <c r="A30" s="600" t="s">
        <v>256</v>
      </c>
      <c r="B30" s="600"/>
      <c r="C30" s="600"/>
      <c r="D30" s="600"/>
      <c r="E30" s="610" t="s">
        <v>60</v>
      </c>
      <c r="F30" s="611" t="s">
        <v>431</v>
      </c>
      <c r="G30" s="611" t="s">
        <v>333</v>
      </c>
      <c r="H30" s="610" t="s">
        <v>331</v>
      </c>
      <c r="I30" s="611" t="s">
        <v>332</v>
      </c>
      <c r="J30" s="610" t="s">
        <v>60</v>
      </c>
      <c r="K30" s="611" t="s">
        <v>431</v>
      </c>
      <c r="L30" s="611" t="s">
        <v>333</v>
      </c>
      <c r="M30" s="610" t="s">
        <v>331</v>
      </c>
      <c r="N30" s="611" t="s">
        <v>332</v>
      </c>
      <c r="O30" s="612" t="s">
        <v>1684</v>
      </c>
    </row>
    <row r="31" spans="1:29">
      <c r="A31" s="601" t="str">
        <f>'crop 22'!A113</f>
        <v>LA Yellow Total</v>
      </c>
      <c r="B31" s="601">
        <f>'crop 22'!B113</f>
        <v>0</v>
      </c>
      <c r="C31" s="601">
        <f>'crop 22'!C113</f>
        <v>0</v>
      </c>
      <c r="D31" s="601">
        <f>'crop 22'!D113</f>
        <v>0</v>
      </c>
      <c r="E31" s="602">
        <f>'crop 22'!E113</f>
        <v>0.02</v>
      </c>
      <c r="F31" s="602">
        <f>'crop 22'!F113</f>
        <v>17.07</v>
      </c>
      <c r="G31" s="602">
        <f>'crop 22'!G113</f>
        <v>5.32</v>
      </c>
      <c r="H31" s="602">
        <f>'crop 22'!H113</f>
        <v>229.10000000000005</v>
      </c>
      <c r="I31" s="602">
        <f>'crop 22'!I113</f>
        <v>234.42000000000002</v>
      </c>
      <c r="J31" s="602">
        <f>'crop 22'!J113</f>
        <v>0.06</v>
      </c>
      <c r="K31" s="602">
        <f>'crop 22'!K113</f>
        <v>15.030000000000001</v>
      </c>
      <c r="L31" s="602">
        <f>'crop 22'!L113</f>
        <v>5.44</v>
      </c>
      <c r="M31" s="602">
        <f>'crop 22'!M113</f>
        <v>238.16</v>
      </c>
      <c r="N31" s="602">
        <f>'crop 22'!N113</f>
        <v>243.60000000000002</v>
      </c>
      <c r="O31" s="604">
        <f>'crop 22'!O113</f>
        <v>3.9160481187612062</v>
      </c>
    </row>
    <row r="32" spans="1:29">
      <c r="A32" s="601" t="str">
        <f>'crop 22'!A144</f>
        <v>LA Pink Total</v>
      </c>
      <c r="B32" s="601">
        <f>'crop 22'!B144</f>
        <v>0</v>
      </c>
      <c r="C32" s="601">
        <f>'crop 22'!C144</f>
        <v>0</v>
      </c>
      <c r="D32" s="601">
        <f>'crop 22'!D144</f>
        <v>0</v>
      </c>
      <c r="E32" s="602">
        <f>'crop 22'!E144</f>
        <v>0.10999999999999999</v>
      </c>
      <c r="F32" s="602">
        <f>'crop 22'!F144</f>
        <v>20.749999999999996</v>
      </c>
      <c r="G32" s="602">
        <f>'crop 22'!G144</f>
        <v>0.27</v>
      </c>
      <c r="H32" s="602">
        <f>'crop 22'!H144</f>
        <v>241.6</v>
      </c>
      <c r="I32" s="602">
        <f>'crop 22'!I144</f>
        <v>241.86999999999998</v>
      </c>
      <c r="J32" s="602">
        <f>'crop 22'!J144</f>
        <v>0.17</v>
      </c>
      <c r="K32" s="602">
        <f>'crop 22'!K144</f>
        <v>22.300000000000004</v>
      </c>
      <c r="L32" s="602">
        <f>'crop 22'!L144</f>
        <v>1.1300000000000001</v>
      </c>
      <c r="M32" s="602">
        <f>'crop 22'!M144</f>
        <v>260.33999999999997</v>
      </c>
      <c r="N32" s="602">
        <f>'crop 22'!N144</f>
        <v>261.46999999999997</v>
      </c>
      <c r="O32" s="604">
        <f>'crop 22'!O144</f>
        <v>8.1035266878901844</v>
      </c>
    </row>
    <row r="33" spans="1:29">
      <c r="A33" s="601" t="str">
        <f>'crop 22'!A172</f>
        <v>LA White Total</v>
      </c>
      <c r="B33" s="601">
        <f>'crop 22'!B172</f>
        <v>0</v>
      </c>
      <c r="C33" s="601">
        <f>'crop 22'!C172</f>
        <v>0</v>
      </c>
      <c r="D33" s="601">
        <f>'crop 22'!D172</f>
        <v>0</v>
      </c>
      <c r="E33" s="602">
        <f>'crop 22'!E172</f>
        <v>0.08</v>
      </c>
      <c r="F33" s="602">
        <f>'crop 22'!F172</f>
        <v>15.589999999999998</v>
      </c>
      <c r="G33" s="602">
        <f>'crop 22'!G172</f>
        <v>1.9</v>
      </c>
      <c r="H33" s="602">
        <f>'crop 22'!H172</f>
        <v>261.53000000000003</v>
      </c>
      <c r="I33" s="602">
        <f>'crop 22'!I172</f>
        <v>263.43</v>
      </c>
      <c r="J33" s="602">
        <f>'crop 22'!J172</f>
        <v>6.0000000000000005E-2</v>
      </c>
      <c r="K33" s="602">
        <f>'crop 22'!K172</f>
        <v>18.84</v>
      </c>
      <c r="L33" s="602">
        <f>'crop 22'!L172</f>
        <v>0.27</v>
      </c>
      <c r="M33" s="602">
        <f>'crop 22'!M172</f>
        <v>322.66000000000008</v>
      </c>
      <c r="N33" s="602">
        <f>'crop 22'!N172</f>
        <v>322.93000000000006</v>
      </c>
      <c r="O33" s="604">
        <f>'crop 22'!O172</f>
        <v>22.586645408647477</v>
      </c>
    </row>
    <row r="34" spans="1:29">
      <c r="A34" s="601" t="str">
        <f>'crop 22'!A194</f>
        <v>LA Red Total</v>
      </c>
      <c r="B34" s="601">
        <f>'crop 22'!B194</f>
        <v>0</v>
      </c>
      <c r="C34" s="601">
        <f>'crop 22'!C194</f>
        <v>0</v>
      </c>
      <c r="D34" s="601">
        <f>'crop 22'!D194</f>
        <v>0</v>
      </c>
      <c r="E34" s="602">
        <f>'crop 22'!E194</f>
        <v>0.04</v>
      </c>
      <c r="F34" s="602">
        <f>'crop 22'!F194</f>
        <v>8.24</v>
      </c>
      <c r="G34" s="602">
        <f>'crop 22'!G194</f>
        <v>2.64</v>
      </c>
      <c r="H34" s="602">
        <f>'crop 22'!H194</f>
        <v>87.529999999999987</v>
      </c>
      <c r="I34" s="602">
        <f>'crop 22'!I194</f>
        <v>90.169999999999987</v>
      </c>
      <c r="J34" s="602">
        <f>'crop 22'!J194</f>
        <v>0.02</v>
      </c>
      <c r="K34" s="602">
        <f>'crop 22'!K194</f>
        <v>10.32</v>
      </c>
      <c r="L34" s="602">
        <f>'crop 22'!L194</f>
        <v>1.7200000000000002</v>
      </c>
      <c r="M34" s="602">
        <f>'crop 22'!M194</f>
        <v>107.51</v>
      </c>
      <c r="N34" s="602">
        <f>'crop 22'!N194</f>
        <v>109.22999999999999</v>
      </c>
      <c r="O34" s="604">
        <f>'crop 22'!O194</f>
        <v>21.137850726405681</v>
      </c>
    </row>
    <row r="35" spans="1:29">
      <c r="A35" s="601" t="str">
        <f>'crop 22'!A221</f>
        <v>LA Orange, Apricot Total</v>
      </c>
      <c r="B35" s="601">
        <f>'crop 22'!B221</f>
        <v>0</v>
      </c>
      <c r="C35" s="601">
        <f>'crop 22'!C221</f>
        <v>0</v>
      </c>
      <c r="D35" s="601">
        <f>'crop 22'!D221</f>
        <v>0</v>
      </c>
      <c r="E35" s="602">
        <f>'crop 22'!E221</f>
        <v>7.9999999999999988E-2</v>
      </c>
      <c r="F35" s="602">
        <f>'crop 22'!F221</f>
        <v>11.829999999999998</v>
      </c>
      <c r="G35" s="602">
        <f>'crop 22'!G221</f>
        <v>2.27</v>
      </c>
      <c r="H35" s="602">
        <f>'crop 22'!H221</f>
        <v>186.95</v>
      </c>
      <c r="I35" s="602">
        <f>'crop 22'!I221</f>
        <v>189.22</v>
      </c>
      <c r="J35" s="602">
        <f>'crop 22'!J221</f>
        <v>0.03</v>
      </c>
      <c r="K35" s="602">
        <f>'crop 22'!K221</f>
        <v>13.729999999999999</v>
      </c>
      <c r="L35" s="602">
        <f>'crop 22'!L221</f>
        <v>3.1</v>
      </c>
      <c r="M35" s="602">
        <f>'crop 22'!M221</f>
        <v>203.28999999999996</v>
      </c>
      <c r="N35" s="602">
        <f>'crop 22'!N221</f>
        <v>206.39</v>
      </c>
      <c r="O35" s="604">
        <f>'crop 22'!O221</f>
        <v>9.074093647605963</v>
      </c>
    </row>
    <row r="36" spans="1:29">
      <c r="A36" s="601" t="str">
        <f>'crop 22'!A231</f>
        <v>LA Bi-color Total</v>
      </c>
      <c r="B36" s="601">
        <f>'crop 22'!B231</f>
        <v>0</v>
      </c>
      <c r="C36" s="601">
        <f>'crop 22'!C231</f>
        <v>0</v>
      </c>
      <c r="D36" s="601">
        <f>'crop 22'!D231</f>
        <v>0</v>
      </c>
      <c r="E36" s="602">
        <f>'crop 22'!E231</f>
        <v>0</v>
      </c>
      <c r="F36" s="602">
        <f>'crop 22'!F231</f>
        <v>0</v>
      </c>
      <c r="G36" s="602">
        <f>'crop 22'!G231</f>
        <v>0.19</v>
      </c>
      <c r="H36" s="602">
        <f>'crop 22'!H231</f>
        <v>6.62</v>
      </c>
      <c r="I36" s="602">
        <f>'crop 22'!I231</f>
        <v>6.8100000000000014</v>
      </c>
      <c r="J36" s="602">
        <f>'crop 22'!J231</f>
        <v>0</v>
      </c>
      <c r="K36" s="602">
        <f>'crop 22'!K231</f>
        <v>0</v>
      </c>
      <c r="L36" s="602">
        <f>'crop 22'!L231</f>
        <v>0</v>
      </c>
      <c r="M36" s="602">
        <f>'crop 22'!M231</f>
        <v>7.1099999999999994</v>
      </c>
      <c r="N36" s="602">
        <f>'crop 22'!N231</f>
        <v>7.1099999999999994</v>
      </c>
      <c r="O36" s="604">
        <f>'crop 22'!O231</f>
        <v>4.4052863436123024</v>
      </c>
    </row>
    <row r="37" spans="1:29">
      <c r="A37" s="601" t="s">
        <v>1773</v>
      </c>
      <c r="B37" s="601"/>
      <c r="C37" s="601"/>
      <c r="D37" s="601"/>
      <c r="E37" s="602">
        <v>0</v>
      </c>
      <c r="F37" s="602">
        <v>0</v>
      </c>
      <c r="G37" s="602">
        <v>0</v>
      </c>
      <c r="H37" s="602">
        <v>0</v>
      </c>
      <c r="I37" s="602">
        <v>0</v>
      </c>
      <c r="J37" s="602">
        <v>0</v>
      </c>
      <c r="K37" s="602">
        <v>0</v>
      </c>
      <c r="L37" s="602">
        <v>0</v>
      </c>
      <c r="M37" s="602">
        <v>0</v>
      </c>
      <c r="N37" s="602">
        <v>0</v>
      </c>
      <c r="O37" s="604">
        <v>0</v>
      </c>
    </row>
    <row r="38" spans="1:29">
      <c r="A38" s="601" t="str">
        <f>'crop 22'!A247</f>
        <v>LA hybrids Total (on Listed)</v>
      </c>
      <c r="B38" s="601">
        <f>'crop 22'!B247</f>
        <v>0</v>
      </c>
      <c r="C38" s="601">
        <f>'crop 22'!C247</f>
        <v>0</v>
      </c>
      <c r="D38" s="601">
        <f>'crop 22'!D247</f>
        <v>0</v>
      </c>
      <c r="E38" s="602">
        <f>'crop 22'!E247</f>
        <v>0.33000000000000007</v>
      </c>
      <c r="F38" s="602">
        <f>'crop 22'!F247</f>
        <v>73.480000000000018</v>
      </c>
      <c r="G38" s="602">
        <f>'crop 22'!G247</f>
        <v>12.590000000000002</v>
      </c>
      <c r="H38" s="602">
        <f>'crop 22'!H247</f>
        <v>1013.33</v>
      </c>
      <c r="I38" s="602">
        <f>'crop 22'!I247</f>
        <v>1025.92</v>
      </c>
      <c r="J38" s="602">
        <f>'crop 22'!J247</f>
        <v>0.34000000000000014</v>
      </c>
      <c r="K38" s="602">
        <f>'crop 22'!K247</f>
        <v>80.22000000000007</v>
      </c>
      <c r="L38" s="602">
        <f>'crop 22'!L247</f>
        <v>11.659999999999998</v>
      </c>
      <c r="M38" s="602">
        <f>'crop 22'!M247</f>
        <v>1139.0700000000004</v>
      </c>
      <c r="N38" s="602">
        <f>'crop 22'!N247</f>
        <v>1150.73</v>
      </c>
      <c r="O38" s="604">
        <f>'crop 22'!O247</f>
        <v>12.165665938864612</v>
      </c>
    </row>
    <row r="40" spans="1:29" s="615" customFormat="1" ht="21">
      <c r="A40" s="625" t="s">
        <v>1758</v>
      </c>
      <c r="B40" s="613"/>
      <c r="C40" s="613"/>
      <c r="D40" s="613"/>
      <c r="E40" s="613"/>
      <c r="F40" s="613"/>
      <c r="G40" s="613"/>
      <c r="H40" s="613"/>
      <c r="I40" s="613"/>
      <c r="J40" s="613"/>
      <c r="K40" s="613"/>
      <c r="L40" s="613"/>
      <c r="M40" s="613"/>
      <c r="N40" s="613"/>
      <c r="O40" s="614"/>
      <c r="AB40" s="615" t="s">
        <v>1785</v>
      </c>
    </row>
    <row r="41" spans="1:29">
      <c r="A41" s="601"/>
      <c r="B41" s="601"/>
      <c r="C41" s="601"/>
      <c r="D41" s="601"/>
      <c r="E41" s="694" t="s">
        <v>1710</v>
      </c>
      <c r="F41" s="695"/>
      <c r="G41" s="695"/>
      <c r="H41" s="695"/>
      <c r="I41" s="696"/>
      <c r="J41" s="694" t="s">
        <v>1711</v>
      </c>
      <c r="K41" s="695"/>
      <c r="L41" s="695"/>
      <c r="M41" s="695"/>
      <c r="N41" s="696"/>
      <c r="O41" s="604"/>
      <c r="AB41" s="605" t="s">
        <v>1750</v>
      </c>
      <c r="AC41" s="606">
        <v>28.063055625559429</v>
      </c>
    </row>
    <row r="42" spans="1:29">
      <c r="A42" s="601" t="s">
        <v>1712</v>
      </c>
      <c r="B42" s="601"/>
      <c r="C42" s="601"/>
      <c r="D42" s="601"/>
      <c r="E42" s="601" t="s">
        <v>60</v>
      </c>
      <c r="F42" s="601" t="s">
        <v>431</v>
      </c>
      <c r="G42" s="601" t="s">
        <v>333</v>
      </c>
      <c r="H42" s="601" t="s">
        <v>331</v>
      </c>
      <c r="I42" s="601" t="s">
        <v>332</v>
      </c>
      <c r="J42" s="601" t="s">
        <v>60</v>
      </c>
      <c r="K42" s="601" t="s">
        <v>431</v>
      </c>
      <c r="L42" s="601" t="s">
        <v>333</v>
      </c>
      <c r="M42" s="601" t="s">
        <v>331</v>
      </c>
      <c r="N42" s="601" t="s">
        <v>332</v>
      </c>
      <c r="O42" s="621" t="s">
        <v>1684</v>
      </c>
      <c r="AB42" s="605" t="s">
        <v>1751</v>
      </c>
      <c r="AC42" s="606">
        <v>22.722098146394025</v>
      </c>
    </row>
    <row r="43" spans="1:29">
      <c r="A43" s="601" t="s">
        <v>1713</v>
      </c>
      <c r="B43" s="601"/>
      <c r="C43" s="601"/>
      <c r="D43" s="601"/>
      <c r="E43" s="602">
        <f t="shared" ref="E43:N43" si="5">E31/E$38*100</f>
        <v>6.0606060606060597</v>
      </c>
      <c r="F43" s="602">
        <f t="shared" si="5"/>
        <v>23.230811105062596</v>
      </c>
      <c r="G43" s="602">
        <f t="shared" si="5"/>
        <v>42.255758538522635</v>
      </c>
      <c r="H43" s="602">
        <f t="shared" si="5"/>
        <v>22.608627002062512</v>
      </c>
      <c r="I43" s="602">
        <f t="shared" si="5"/>
        <v>22.849734872114784</v>
      </c>
      <c r="J43" s="602">
        <f t="shared" si="5"/>
        <v>17.647058823529406</v>
      </c>
      <c r="K43" s="602">
        <f t="shared" si="5"/>
        <v>18.735976065818981</v>
      </c>
      <c r="L43" s="602">
        <f t="shared" si="5"/>
        <v>46.655231560891949</v>
      </c>
      <c r="M43" s="602">
        <f t="shared" si="5"/>
        <v>20.908284828851599</v>
      </c>
      <c r="N43" s="602">
        <f t="shared" si="5"/>
        <v>21.169170874140764</v>
      </c>
      <c r="O43" s="604">
        <f t="shared" ref="O43:O48" si="6">(N43/I43-1)*100</f>
        <v>-7.3548511935905836</v>
      </c>
      <c r="AB43" s="605" t="s">
        <v>1752</v>
      </c>
      <c r="AC43" s="606">
        <v>21.169170874140764</v>
      </c>
    </row>
    <row r="44" spans="1:29">
      <c r="A44" s="601" t="s">
        <v>1714</v>
      </c>
      <c r="B44" s="601"/>
      <c r="C44" s="601"/>
      <c r="D44" s="601"/>
      <c r="E44" s="602">
        <f t="shared" ref="E44:N44" si="7">E32/E$38*100</f>
        <v>33.333333333333321</v>
      </c>
      <c r="F44" s="602">
        <f t="shared" si="7"/>
        <v>28.238976592269992</v>
      </c>
      <c r="G44" s="602">
        <f t="shared" si="7"/>
        <v>2.1445591739475773</v>
      </c>
      <c r="H44" s="602">
        <f t="shared" si="7"/>
        <v>23.842183691393721</v>
      </c>
      <c r="I44" s="602">
        <f t="shared" si="7"/>
        <v>23.575912351840294</v>
      </c>
      <c r="J44" s="602">
        <f t="shared" si="7"/>
        <v>49.999999999999986</v>
      </c>
      <c r="K44" s="602">
        <f t="shared" si="7"/>
        <v>27.798553976564428</v>
      </c>
      <c r="L44" s="602">
        <f t="shared" si="7"/>
        <v>9.6912521440823358</v>
      </c>
      <c r="M44" s="602">
        <f t="shared" si="7"/>
        <v>22.85548737127656</v>
      </c>
      <c r="N44" s="602">
        <f t="shared" si="7"/>
        <v>22.722098146394025</v>
      </c>
      <c r="O44" s="604">
        <f t="shared" si="6"/>
        <v>-3.6215531882889063</v>
      </c>
      <c r="AB44" s="605" t="s">
        <v>1753</v>
      </c>
      <c r="AC44" s="606">
        <v>17.935571332979933</v>
      </c>
    </row>
    <row r="45" spans="1:29">
      <c r="A45" s="601" t="s">
        <v>1715</v>
      </c>
      <c r="B45" s="601"/>
      <c r="C45" s="601"/>
      <c r="D45" s="601"/>
      <c r="E45" s="602">
        <f t="shared" ref="E45:N45" si="8">E33/E$38*100</f>
        <v>24.242424242424239</v>
      </c>
      <c r="F45" s="602">
        <f t="shared" si="8"/>
        <v>21.216657593903097</v>
      </c>
      <c r="G45" s="602">
        <f t="shared" si="8"/>
        <v>15.091342335186653</v>
      </c>
      <c r="H45" s="602">
        <f t="shared" si="8"/>
        <v>25.808966476863414</v>
      </c>
      <c r="I45" s="602">
        <f t="shared" si="8"/>
        <v>25.67744073611977</v>
      </c>
      <c r="J45" s="602">
        <f t="shared" si="8"/>
        <v>17.647058823529406</v>
      </c>
      <c r="K45" s="602">
        <f t="shared" si="8"/>
        <v>23.485415108451736</v>
      </c>
      <c r="L45" s="602">
        <f t="shared" si="8"/>
        <v>2.3156089193825049</v>
      </c>
      <c r="M45" s="602">
        <f t="shared" si="8"/>
        <v>28.326617328171228</v>
      </c>
      <c r="N45" s="602">
        <f t="shared" si="8"/>
        <v>28.063055625559429</v>
      </c>
      <c r="O45" s="604">
        <f t="shared" si="6"/>
        <v>9.2907035165848093</v>
      </c>
      <c r="AB45" s="605" t="s">
        <v>1754</v>
      </c>
      <c r="AC45" s="606">
        <v>9.4922353636387324</v>
      </c>
    </row>
    <row r="46" spans="1:29">
      <c r="A46" s="601" t="s">
        <v>1716</v>
      </c>
      <c r="B46" s="601"/>
      <c r="C46" s="601"/>
      <c r="D46" s="601"/>
      <c r="E46" s="602">
        <f t="shared" ref="E46:N46" si="9">E34/E$38*100</f>
        <v>12.121212121212119</v>
      </c>
      <c r="F46" s="602">
        <f t="shared" si="9"/>
        <v>11.213935764833966</v>
      </c>
      <c r="G46" s="602">
        <f t="shared" si="9"/>
        <v>20.969023034154088</v>
      </c>
      <c r="H46" s="602">
        <f t="shared" si="9"/>
        <v>8.6378573613728964</v>
      </c>
      <c r="I46" s="602">
        <f t="shared" si="9"/>
        <v>8.789184341859011</v>
      </c>
      <c r="J46" s="602">
        <f t="shared" si="9"/>
        <v>5.8823529411764683</v>
      </c>
      <c r="K46" s="602">
        <f t="shared" si="9"/>
        <v>12.864622288706048</v>
      </c>
      <c r="L46" s="602">
        <f t="shared" si="9"/>
        <v>14.751286449399661</v>
      </c>
      <c r="M46" s="602">
        <f t="shared" si="9"/>
        <v>9.4384015029804988</v>
      </c>
      <c r="N46" s="602">
        <f t="shared" si="9"/>
        <v>9.4922353636387324</v>
      </c>
      <c r="O46" s="604">
        <f t="shared" si="6"/>
        <v>7.9990474022873626</v>
      </c>
      <c r="AB46" s="605" t="s">
        <v>1755</v>
      </c>
      <c r="AC46" s="606">
        <v>0.61786865728711338</v>
      </c>
    </row>
    <row r="47" spans="1:29">
      <c r="A47" s="601" t="s">
        <v>1717</v>
      </c>
      <c r="B47" s="601"/>
      <c r="C47" s="601"/>
      <c r="D47" s="601"/>
      <c r="E47" s="602">
        <f t="shared" ref="E47:N47" si="10">E35/E$38*100</f>
        <v>24.242424242424235</v>
      </c>
      <c r="F47" s="602">
        <f t="shared" si="10"/>
        <v>16.099618943930317</v>
      </c>
      <c r="G47" s="602">
        <f t="shared" si="10"/>
        <v>18.030182684670372</v>
      </c>
      <c r="H47" s="602">
        <f t="shared" si="10"/>
        <v>18.449073845637649</v>
      </c>
      <c r="I47" s="602">
        <f t="shared" si="10"/>
        <v>18.443933250155954</v>
      </c>
      <c r="J47" s="602">
        <f t="shared" si="10"/>
        <v>8.823529411764703</v>
      </c>
      <c r="K47" s="602">
        <f t="shared" si="10"/>
        <v>17.115432560458721</v>
      </c>
      <c r="L47" s="602">
        <f t="shared" si="10"/>
        <v>26.586620926243569</v>
      </c>
      <c r="M47" s="602">
        <f t="shared" si="10"/>
        <v>17.84701554777142</v>
      </c>
      <c r="N47" s="602">
        <f t="shared" si="10"/>
        <v>17.935571332979933</v>
      </c>
      <c r="O47" s="604">
        <f t="shared" si="6"/>
        <v>-2.7562554596196165</v>
      </c>
    </row>
    <row r="48" spans="1:29">
      <c r="A48" s="601" t="s">
        <v>1718</v>
      </c>
      <c r="B48" s="601"/>
      <c r="C48" s="601"/>
      <c r="D48" s="601"/>
      <c r="E48" s="602">
        <f t="shared" ref="E48:N48" si="11">E36/E$38*100</f>
        <v>0</v>
      </c>
      <c r="F48" s="602">
        <f t="shared" si="11"/>
        <v>0</v>
      </c>
      <c r="G48" s="602">
        <f t="shared" si="11"/>
        <v>1.5091342335186655</v>
      </c>
      <c r="H48" s="602">
        <f t="shared" si="11"/>
        <v>0.65329162266981144</v>
      </c>
      <c r="I48" s="602">
        <f t="shared" si="11"/>
        <v>0.66379444791016851</v>
      </c>
      <c r="J48" s="602">
        <f t="shared" si="11"/>
        <v>0</v>
      </c>
      <c r="K48" s="602">
        <f t="shared" si="11"/>
        <v>0</v>
      </c>
      <c r="L48" s="602">
        <f t="shared" si="11"/>
        <v>0</v>
      </c>
      <c r="M48" s="602">
        <f t="shared" si="11"/>
        <v>0.62419342094866848</v>
      </c>
      <c r="N48" s="602">
        <f t="shared" si="11"/>
        <v>0.61786865728711338</v>
      </c>
      <c r="O48" s="604">
        <f t="shared" si="6"/>
        <v>-6.9186765221739721</v>
      </c>
    </row>
    <row r="49" spans="1:23">
      <c r="A49" s="601" t="s">
        <v>1773</v>
      </c>
      <c r="B49" s="601"/>
      <c r="C49" s="601"/>
      <c r="D49" s="601"/>
      <c r="E49" s="602">
        <v>0</v>
      </c>
      <c r="F49" s="602">
        <v>0</v>
      </c>
      <c r="G49" s="602">
        <v>0</v>
      </c>
      <c r="H49" s="602">
        <v>0</v>
      </c>
      <c r="I49" s="602">
        <v>0</v>
      </c>
      <c r="J49" s="602">
        <v>0</v>
      </c>
      <c r="K49" s="602">
        <v>0</v>
      </c>
      <c r="L49" s="602">
        <v>0</v>
      </c>
      <c r="M49" s="602">
        <v>0</v>
      </c>
      <c r="N49" s="602">
        <v>0</v>
      </c>
      <c r="O49" s="604">
        <v>0</v>
      </c>
    </row>
    <row r="50" spans="1:23">
      <c r="A50" s="601" t="s">
        <v>1719</v>
      </c>
      <c r="B50" s="601"/>
      <c r="C50" s="601"/>
      <c r="D50" s="601"/>
      <c r="E50" s="602">
        <f>SUM(E43:E48)</f>
        <v>99.999999999999986</v>
      </c>
      <c r="F50" s="602">
        <f t="shared" ref="F50:N50" si="12">SUM(F43:F48)</f>
        <v>99.999999999999972</v>
      </c>
      <c r="G50" s="602">
        <f t="shared" si="12"/>
        <v>100</v>
      </c>
      <c r="H50" s="602">
        <f t="shared" si="12"/>
        <v>100.00000000000001</v>
      </c>
      <c r="I50" s="602">
        <f t="shared" si="12"/>
        <v>99.999999999999972</v>
      </c>
      <c r="J50" s="602">
        <f t="shared" si="12"/>
        <v>99.999999999999972</v>
      </c>
      <c r="K50" s="602">
        <f t="shared" si="12"/>
        <v>99.999999999999915</v>
      </c>
      <c r="L50" s="602">
        <f t="shared" si="12"/>
        <v>100.00000000000001</v>
      </c>
      <c r="M50" s="602">
        <f t="shared" si="12"/>
        <v>99.999999999999972</v>
      </c>
      <c r="N50" s="602">
        <f t="shared" si="12"/>
        <v>100</v>
      </c>
      <c r="O50" s="604">
        <f t="shared" ref="O50" si="13">(N50/I50-1)*100</f>
        <v>2.2204460492503131E-14</v>
      </c>
    </row>
    <row r="51" spans="1:23" ht="17.25" customHeight="1">
      <c r="A51" s="615"/>
      <c r="B51" s="615"/>
      <c r="C51" s="615"/>
      <c r="D51" s="615"/>
      <c r="E51" s="629"/>
      <c r="F51" s="629"/>
      <c r="G51" s="629"/>
      <c r="H51" s="629"/>
      <c r="I51" s="629"/>
      <c r="J51" s="629"/>
      <c r="K51" s="629"/>
      <c r="L51" s="629"/>
      <c r="M51" s="629"/>
      <c r="N51" s="629"/>
      <c r="O51" s="630"/>
    </row>
    <row r="52" spans="1:23" ht="17.25" customHeight="1">
      <c r="A52" s="633" t="s">
        <v>1787</v>
      </c>
      <c r="B52" s="615"/>
      <c r="C52" s="615"/>
      <c r="D52" s="615"/>
      <c r="E52" s="629"/>
      <c r="F52" s="629"/>
      <c r="G52" s="629"/>
      <c r="H52" s="629"/>
      <c r="I52" s="629"/>
      <c r="J52" s="629"/>
      <c r="K52" s="629"/>
      <c r="L52" s="629"/>
      <c r="M52" s="629"/>
      <c r="N52" s="629"/>
      <c r="O52" s="630"/>
      <c r="V52" s="699">
        <v>44774</v>
      </c>
      <c r="W52" s="700"/>
    </row>
    <row r="53" spans="1:23" ht="17.25" customHeight="1">
      <c r="A53" s="633"/>
      <c r="B53" s="615"/>
      <c r="C53" s="615"/>
      <c r="D53" s="615"/>
      <c r="E53" s="629"/>
      <c r="F53" s="629"/>
      <c r="G53" s="629"/>
      <c r="H53" s="629"/>
      <c r="I53" s="629"/>
      <c r="J53" s="629"/>
      <c r="K53" s="629"/>
      <c r="L53" s="629"/>
      <c r="M53" s="629"/>
      <c r="N53" s="629"/>
      <c r="O53" s="630"/>
      <c r="V53" s="634"/>
      <c r="W53" s="635"/>
    </row>
    <row r="54" spans="1:23" ht="17.25" customHeight="1">
      <c r="A54" s="632" t="s">
        <v>1788</v>
      </c>
      <c r="B54" s="615"/>
      <c r="C54" s="615"/>
      <c r="D54" s="615"/>
      <c r="E54" s="629"/>
      <c r="F54" s="629"/>
      <c r="G54" s="629"/>
      <c r="H54" s="629"/>
      <c r="I54" s="629"/>
      <c r="J54" s="629"/>
      <c r="K54" s="629"/>
      <c r="L54" s="629"/>
      <c r="M54" s="629"/>
      <c r="N54" s="629"/>
      <c r="O54" s="630"/>
    </row>
    <row r="55" spans="1:23" ht="17.25" customHeight="1">
      <c r="A55" s="632"/>
      <c r="B55" s="615"/>
      <c r="C55" s="615"/>
      <c r="D55" s="615"/>
      <c r="E55" s="629"/>
      <c r="F55" s="629"/>
      <c r="G55" s="629"/>
      <c r="H55" s="629"/>
      <c r="I55" s="629"/>
      <c r="J55" s="629"/>
      <c r="K55" s="629"/>
      <c r="L55" s="629"/>
      <c r="M55" s="629"/>
      <c r="N55" s="629"/>
      <c r="O55" s="630"/>
    </row>
    <row r="56" spans="1:23" ht="21">
      <c r="A56" s="624" t="s">
        <v>1763</v>
      </c>
      <c r="B56" s="599"/>
      <c r="C56" s="599"/>
      <c r="D56" s="599"/>
    </row>
    <row r="57" spans="1:23" s="609" customFormat="1" ht="15" customHeight="1">
      <c r="A57" s="600"/>
      <c r="B57" s="600"/>
      <c r="C57" s="600"/>
      <c r="D57" s="600"/>
      <c r="E57" s="693" t="s">
        <v>635</v>
      </c>
      <c r="F57" s="693"/>
      <c r="G57" s="693"/>
      <c r="H57" s="693"/>
      <c r="I57" s="693"/>
      <c r="J57" s="693" t="s">
        <v>868</v>
      </c>
      <c r="K57" s="693"/>
      <c r="L57" s="693"/>
      <c r="M57" s="693"/>
      <c r="N57" s="693"/>
      <c r="O57" s="608"/>
    </row>
    <row r="58" spans="1:23" s="609" customFormat="1">
      <c r="A58" s="600" t="s">
        <v>256</v>
      </c>
      <c r="B58" s="600"/>
      <c r="C58" s="600"/>
      <c r="D58" s="600"/>
      <c r="E58" s="610" t="s">
        <v>60</v>
      </c>
      <c r="F58" s="611" t="s">
        <v>431</v>
      </c>
      <c r="G58" s="611" t="s">
        <v>333</v>
      </c>
      <c r="H58" s="610" t="s">
        <v>331</v>
      </c>
      <c r="I58" s="611" t="s">
        <v>332</v>
      </c>
      <c r="J58" s="610" t="s">
        <v>60</v>
      </c>
      <c r="K58" s="611" t="s">
        <v>431</v>
      </c>
      <c r="L58" s="611" t="s">
        <v>333</v>
      </c>
      <c r="M58" s="610" t="s">
        <v>331</v>
      </c>
      <c r="N58" s="611" t="s">
        <v>332</v>
      </c>
      <c r="O58" s="612" t="s">
        <v>1684</v>
      </c>
    </row>
    <row r="59" spans="1:23" ht="17.25" customHeight="1">
      <c r="A59" s="601" t="s">
        <v>1765</v>
      </c>
      <c r="B59" s="601" t="str">
        <f>'crop 22'!B134</f>
        <v>ﾊﾟｰﾃｨｰﾀﾞｲﾔﾓﾝﾄﾞ</v>
      </c>
      <c r="C59" s="601" t="str">
        <f>'crop 22'!C134</f>
        <v>L-A</v>
      </c>
      <c r="D59" s="601" t="str">
        <f>'crop 22'!D134</f>
        <v>pink</v>
      </c>
      <c r="E59" s="602">
        <f t="shared" ref="E59:E66" si="14">$E6+$E31</f>
        <v>0.02</v>
      </c>
      <c r="F59" s="602">
        <f>$F6+$F31</f>
        <v>17.96</v>
      </c>
      <c r="G59" s="602">
        <f>$G6+$G31</f>
        <v>5.71</v>
      </c>
      <c r="H59" s="602">
        <f>$H6+$H31</f>
        <v>234.83000000000004</v>
      </c>
      <c r="I59" s="602">
        <f>$I6+$I31</f>
        <v>240.54000000000002</v>
      </c>
      <c r="J59" s="602">
        <f>$J6+$J31</f>
        <v>0.06</v>
      </c>
      <c r="K59" s="602">
        <f>$K6+$K31</f>
        <v>16.21</v>
      </c>
      <c r="L59" s="602">
        <f>$L6+$L31</f>
        <v>5.44</v>
      </c>
      <c r="M59" s="602">
        <f>$M6+$M31</f>
        <v>243.51</v>
      </c>
      <c r="N59" s="602">
        <f>$N6+$N31</f>
        <v>248.95000000000002</v>
      </c>
      <c r="O59" s="604">
        <f>(N59/I59-1)*100</f>
        <v>3.4962999916853699</v>
      </c>
    </row>
    <row r="60" spans="1:23">
      <c r="A60" s="601" t="s">
        <v>1766</v>
      </c>
      <c r="B60" s="601" t="str">
        <f>'crop 22'!B165</f>
        <v>ﾘｯﾁﾓﾝﾄﾞ</v>
      </c>
      <c r="C60" s="601" t="str">
        <f>'crop 22'!C165</f>
        <v>L-A</v>
      </c>
      <c r="D60" s="601" t="str">
        <f>'crop 22'!D165</f>
        <v>white</v>
      </c>
      <c r="E60" s="602">
        <f t="shared" si="14"/>
        <v>0.10999999999999999</v>
      </c>
      <c r="F60" s="602">
        <f t="shared" ref="F60:F65" si="15">$F7+$F32</f>
        <v>21.319999999999997</v>
      </c>
      <c r="G60" s="602">
        <f t="shared" ref="G60:G65" si="16">$G7+$G32</f>
        <v>0.27</v>
      </c>
      <c r="H60" s="602">
        <f t="shared" ref="H60:H65" si="17">$H7+$H32</f>
        <v>243.85</v>
      </c>
      <c r="I60" s="602">
        <f t="shared" ref="I60:I65" si="18">$I7+$I32</f>
        <v>244.11999999999998</v>
      </c>
      <c r="J60" s="602">
        <f t="shared" ref="J60:J65" si="19">$J7+$J32</f>
        <v>0.17</v>
      </c>
      <c r="K60" s="602">
        <f t="shared" ref="K60:K65" si="20">$K7+$K32</f>
        <v>23.080000000000005</v>
      </c>
      <c r="L60" s="602">
        <f t="shared" ref="L60:L65" si="21">$L7+$L32</f>
        <v>1.1300000000000001</v>
      </c>
      <c r="M60" s="602">
        <f t="shared" ref="M60:M65" si="22">$M7+$M32</f>
        <v>262.52</v>
      </c>
      <c r="N60" s="602">
        <f t="shared" ref="N60:N65" si="23">$N7+$N32</f>
        <v>263.64999999999998</v>
      </c>
      <c r="O60" s="604">
        <f t="shared" ref="O60:O66" si="24">(N60/I60-1)*100</f>
        <v>8.0001638538423681</v>
      </c>
    </row>
    <row r="61" spans="1:23">
      <c r="A61" s="601" t="s">
        <v>1767</v>
      </c>
      <c r="B61" s="601">
        <f>'crop 22'!B193</f>
        <v>0</v>
      </c>
      <c r="C61" s="601">
        <f>'crop 22'!C193</f>
        <v>0</v>
      </c>
      <c r="D61" s="601">
        <f>'crop 22'!D193</f>
        <v>0</v>
      </c>
      <c r="E61" s="602">
        <f t="shared" si="14"/>
        <v>0.08</v>
      </c>
      <c r="F61" s="602">
        <f t="shared" si="15"/>
        <v>16.589999999999996</v>
      </c>
      <c r="G61" s="602">
        <f t="shared" si="16"/>
        <v>2.0299999999999998</v>
      </c>
      <c r="H61" s="602">
        <f t="shared" si="17"/>
        <v>264.32000000000005</v>
      </c>
      <c r="I61" s="602">
        <f t="shared" si="18"/>
        <v>266.35000000000002</v>
      </c>
      <c r="J61" s="602">
        <f t="shared" si="19"/>
        <v>6.0000000000000005E-2</v>
      </c>
      <c r="K61" s="602">
        <f t="shared" si="20"/>
        <v>19.239999999999998</v>
      </c>
      <c r="L61" s="602">
        <f t="shared" si="21"/>
        <v>0.27</v>
      </c>
      <c r="M61" s="602">
        <f t="shared" si="22"/>
        <v>327.3300000000001</v>
      </c>
      <c r="N61" s="602">
        <f t="shared" si="23"/>
        <v>327.60000000000008</v>
      </c>
      <c r="O61" s="604">
        <f t="shared" si="24"/>
        <v>22.996057818659676</v>
      </c>
    </row>
    <row r="62" spans="1:23">
      <c r="A62" s="601" t="s">
        <v>1768</v>
      </c>
      <c r="B62" s="601" t="str">
        <f>'crop 22'!B215</f>
        <v>ﾗﾍﾞﾛ</v>
      </c>
      <c r="C62" s="601" t="str">
        <f>'crop 22'!C215</f>
        <v>L-A</v>
      </c>
      <c r="D62" s="601" t="str">
        <f>'crop 22'!D215</f>
        <v>orange</v>
      </c>
      <c r="E62" s="602">
        <f t="shared" si="14"/>
        <v>0.04</v>
      </c>
      <c r="F62" s="602">
        <f t="shared" si="15"/>
        <v>9.5</v>
      </c>
      <c r="G62" s="602">
        <f t="shared" si="16"/>
        <v>2.64</v>
      </c>
      <c r="H62" s="602">
        <f t="shared" si="17"/>
        <v>106.93999999999998</v>
      </c>
      <c r="I62" s="602">
        <f t="shared" si="18"/>
        <v>109.57999999999998</v>
      </c>
      <c r="J62" s="602">
        <f t="shared" si="19"/>
        <v>0.02</v>
      </c>
      <c r="K62" s="602">
        <f t="shared" si="20"/>
        <v>12.11</v>
      </c>
      <c r="L62" s="602">
        <f t="shared" si="21"/>
        <v>1.7200000000000002</v>
      </c>
      <c r="M62" s="602">
        <f t="shared" si="22"/>
        <v>131.06</v>
      </c>
      <c r="N62" s="602">
        <f t="shared" si="23"/>
        <v>132.77999999999997</v>
      </c>
      <c r="O62" s="604">
        <f t="shared" si="24"/>
        <v>21.171746669100202</v>
      </c>
    </row>
    <row r="63" spans="1:23">
      <c r="A63" s="601" t="s">
        <v>1769</v>
      </c>
      <c r="B63" s="601">
        <f>'crop 22'!B242</f>
        <v>0</v>
      </c>
      <c r="C63" s="601">
        <f>'crop 22'!C242</f>
        <v>0</v>
      </c>
      <c r="D63" s="601">
        <f>'crop 22'!D242</f>
        <v>0</v>
      </c>
      <c r="E63" s="602">
        <f t="shared" si="14"/>
        <v>7.9999999999999988E-2</v>
      </c>
      <c r="F63" s="602">
        <f t="shared" si="15"/>
        <v>15.54</v>
      </c>
      <c r="G63" s="602">
        <f t="shared" si="16"/>
        <v>3.09</v>
      </c>
      <c r="H63" s="602">
        <f t="shared" si="17"/>
        <v>220.91</v>
      </c>
      <c r="I63" s="602">
        <f t="shared" si="18"/>
        <v>224</v>
      </c>
      <c r="J63" s="602">
        <f t="shared" si="19"/>
        <v>0.03</v>
      </c>
      <c r="K63" s="602">
        <f t="shared" si="20"/>
        <v>16.619999999999997</v>
      </c>
      <c r="L63" s="602">
        <f t="shared" si="21"/>
        <v>3.42</v>
      </c>
      <c r="M63" s="602">
        <f t="shared" si="22"/>
        <v>247.31999999999996</v>
      </c>
      <c r="N63" s="602">
        <f t="shared" si="23"/>
        <v>250.73999999999998</v>
      </c>
      <c r="O63" s="604">
        <f t="shared" si="24"/>
        <v>11.9375</v>
      </c>
    </row>
    <row r="64" spans="1:23">
      <c r="A64" s="601" t="s">
        <v>1770</v>
      </c>
      <c r="B64" s="601" t="str">
        <f>'crop 22'!B252</f>
        <v>ｵﾘｴﾝﾀﾙ</v>
      </c>
      <c r="C64" s="601">
        <f>'crop 22'!C252</f>
        <v>0</v>
      </c>
      <c r="D64" s="601">
        <f>'crop 22'!D252</f>
        <v>0</v>
      </c>
      <c r="E64" s="602">
        <f t="shared" si="14"/>
        <v>0</v>
      </c>
      <c r="F64" s="602">
        <f t="shared" si="15"/>
        <v>0.22</v>
      </c>
      <c r="G64" s="602">
        <f t="shared" si="16"/>
        <v>0.47000000000000003</v>
      </c>
      <c r="H64" s="602">
        <f t="shared" si="17"/>
        <v>7.88</v>
      </c>
      <c r="I64" s="602">
        <f t="shared" si="18"/>
        <v>8.3500000000000014</v>
      </c>
      <c r="J64" s="602">
        <f t="shared" si="19"/>
        <v>0</v>
      </c>
      <c r="K64" s="602">
        <f t="shared" si="20"/>
        <v>0.18</v>
      </c>
      <c r="L64" s="602">
        <f t="shared" si="21"/>
        <v>0</v>
      </c>
      <c r="M64" s="602">
        <f t="shared" si="22"/>
        <v>8.23</v>
      </c>
      <c r="N64" s="602">
        <f t="shared" si="23"/>
        <v>8.23</v>
      </c>
      <c r="O64" s="604">
        <f t="shared" si="24"/>
        <v>-1.4371257485030098</v>
      </c>
    </row>
    <row r="65" spans="1:29">
      <c r="A65" s="601" t="s">
        <v>1772</v>
      </c>
      <c r="B65" s="601"/>
      <c r="C65" s="601"/>
      <c r="D65" s="601"/>
      <c r="E65" s="602">
        <f t="shared" si="14"/>
        <v>0</v>
      </c>
      <c r="F65" s="602">
        <f t="shared" si="15"/>
        <v>0</v>
      </c>
      <c r="G65" s="602">
        <f t="shared" si="16"/>
        <v>0</v>
      </c>
      <c r="H65" s="602">
        <f t="shared" si="17"/>
        <v>0</v>
      </c>
      <c r="I65" s="602">
        <f t="shared" si="18"/>
        <v>0</v>
      </c>
      <c r="J65" s="602">
        <f t="shared" si="19"/>
        <v>0</v>
      </c>
      <c r="K65" s="602">
        <f t="shared" si="20"/>
        <v>0</v>
      </c>
      <c r="L65" s="602">
        <f t="shared" si="21"/>
        <v>0.18</v>
      </c>
      <c r="M65" s="602">
        <f t="shared" si="22"/>
        <v>0</v>
      </c>
      <c r="N65" s="602">
        <f t="shared" si="23"/>
        <v>0.18</v>
      </c>
      <c r="O65" s="604" t="e">
        <f t="shared" si="24"/>
        <v>#DIV/0!</v>
      </c>
    </row>
    <row r="66" spans="1:29">
      <c r="A66" s="601" t="s">
        <v>1771</v>
      </c>
      <c r="B66" s="601" t="str">
        <f>'crop 22'!B268</f>
        <v>ｲﾋﾞｻﾞ</v>
      </c>
      <c r="C66" s="601" t="str">
        <f>'crop 22'!C268</f>
        <v>ORI</v>
      </c>
      <c r="D66" s="601" t="str">
        <f>'crop 22'!D268</f>
        <v>pink</v>
      </c>
      <c r="E66" s="602">
        <f t="shared" si="14"/>
        <v>0.33000000000000007</v>
      </c>
      <c r="F66" s="602">
        <f>$F13+$F38</f>
        <v>81.130000000000024</v>
      </c>
      <c r="G66" s="602">
        <f>$G13+$G38</f>
        <v>14.21</v>
      </c>
      <c r="H66" s="602">
        <f>$H13+$H38</f>
        <v>1078.73</v>
      </c>
      <c r="I66" s="602">
        <f>$I13+$I38</f>
        <v>1092.94</v>
      </c>
      <c r="J66" s="602">
        <f>$J13+$J38</f>
        <v>0.34000000000000014</v>
      </c>
      <c r="K66" s="602">
        <f>$K13+$K38</f>
        <v>87.440000000000069</v>
      </c>
      <c r="L66" s="602">
        <f>$L13+$L38</f>
        <v>12.159999999999998</v>
      </c>
      <c r="M66" s="602">
        <f>$M13+$M38</f>
        <v>1219.9700000000005</v>
      </c>
      <c r="N66" s="602">
        <f>$N13+$N38</f>
        <v>1232.1300000000001</v>
      </c>
      <c r="O66" s="604">
        <f t="shared" si="24"/>
        <v>12.735374311490123</v>
      </c>
      <c r="Y66" s="605" t="s">
        <v>1786</v>
      </c>
    </row>
    <row r="67" spans="1:29">
      <c r="Y67" s="609" t="s">
        <v>1774</v>
      </c>
      <c r="Z67" s="620">
        <v>26.5881035280368</v>
      </c>
    </row>
    <row r="68" spans="1:29" s="615" customFormat="1" ht="21">
      <c r="A68" s="625" t="s">
        <v>1764</v>
      </c>
      <c r="B68" s="613"/>
      <c r="C68" s="613"/>
      <c r="D68" s="613"/>
      <c r="E68" s="613"/>
      <c r="F68" s="613"/>
      <c r="G68" s="613"/>
      <c r="H68" s="613"/>
      <c r="I68" s="613"/>
      <c r="J68" s="613"/>
      <c r="K68" s="613"/>
      <c r="L68" s="613"/>
      <c r="M68" s="613"/>
      <c r="N68" s="613"/>
      <c r="O68" s="614"/>
      <c r="Y68" s="605" t="s">
        <v>1775</v>
      </c>
      <c r="Z68" s="606">
        <v>21.397904441901421</v>
      </c>
    </row>
    <row r="69" spans="1:29">
      <c r="A69" s="601"/>
      <c r="B69" s="601"/>
      <c r="C69" s="601"/>
      <c r="D69" s="601"/>
      <c r="E69" s="694" t="s">
        <v>1710</v>
      </c>
      <c r="F69" s="695"/>
      <c r="G69" s="695"/>
      <c r="H69" s="695"/>
      <c r="I69" s="696"/>
      <c r="J69" s="694" t="s">
        <v>1711</v>
      </c>
      <c r="K69" s="695"/>
      <c r="L69" s="695"/>
      <c r="M69" s="695"/>
      <c r="N69" s="696"/>
      <c r="O69" s="604"/>
      <c r="Y69" s="605" t="s">
        <v>1776</v>
      </c>
      <c r="Z69" s="606">
        <v>20.350125392612789</v>
      </c>
      <c r="AB69" s="605" t="s">
        <v>1747</v>
      </c>
      <c r="AC69" s="606">
        <v>28.063055625559429</v>
      </c>
    </row>
    <row r="70" spans="1:29">
      <c r="A70" s="601" t="s">
        <v>1712</v>
      </c>
      <c r="B70" s="601"/>
      <c r="C70" s="601"/>
      <c r="D70" s="601"/>
      <c r="E70" s="601" t="s">
        <v>60</v>
      </c>
      <c r="F70" s="601" t="s">
        <v>431</v>
      </c>
      <c r="G70" s="601" t="s">
        <v>333</v>
      </c>
      <c r="H70" s="601" t="s">
        <v>331</v>
      </c>
      <c r="I70" s="601" t="s">
        <v>332</v>
      </c>
      <c r="J70" s="601" t="s">
        <v>60</v>
      </c>
      <c r="K70" s="601" t="s">
        <v>431</v>
      </c>
      <c r="L70" s="601" t="s">
        <v>333</v>
      </c>
      <c r="M70" s="601" t="s">
        <v>331</v>
      </c>
      <c r="N70" s="601" t="s">
        <v>332</v>
      </c>
      <c r="O70" s="621" t="s">
        <v>1684</v>
      </c>
      <c r="Y70" s="605" t="s">
        <v>1777</v>
      </c>
      <c r="Z70" s="606">
        <v>20.204848514361309</v>
      </c>
      <c r="AB70" s="605" t="s">
        <v>1748</v>
      </c>
      <c r="AC70" s="606">
        <v>22.722098146394025</v>
      </c>
    </row>
    <row r="71" spans="1:29">
      <c r="A71" s="601" t="s">
        <v>1765</v>
      </c>
      <c r="B71" s="601"/>
      <c r="C71" s="601"/>
      <c r="D71" s="601"/>
      <c r="E71" s="602">
        <f t="shared" ref="E71:E77" si="25">E59/E$66*100</f>
        <v>6.0606060606060597</v>
      </c>
      <c r="F71" s="602">
        <f t="shared" ref="F71:N71" si="26">F59/F$66*100</f>
        <v>22.137310489338095</v>
      </c>
      <c r="G71" s="602">
        <f t="shared" si="26"/>
        <v>40.182969739619985</v>
      </c>
      <c r="H71" s="602">
        <f t="shared" si="26"/>
        <v>21.769117388039643</v>
      </c>
      <c r="I71" s="602">
        <f t="shared" si="26"/>
        <v>22.008527458048931</v>
      </c>
      <c r="J71" s="602">
        <f t="shared" si="26"/>
        <v>17.647058823529406</v>
      </c>
      <c r="K71" s="602">
        <f t="shared" si="26"/>
        <v>18.538426349496785</v>
      </c>
      <c r="L71" s="602">
        <f t="shared" si="26"/>
        <v>44.736842105263172</v>
      </c>
      <c r="M71" s="602">
        <f t="shared" si="26"/>
        <v>19.960326893284254</v>
      </c>
      <c r="N71" s="602">
        <f t="shared" si="26"/>
        <v>20.204848514361309</v>
      </c>
      <c r="O71" s="604">
        <f t="shared" ref="O71:O78" si="27">(N71/I71-1)*100</f>
        <v>-8.1953640338985227</v>
      </c>
      <c r="Y71" s="609" t="s">
        <v>1778</v>
      </c>
      <c r="Z71" s="620">
        <v>10.776460276107226</v>
      </c>
      <c r="AB71" s="605" t="s">
        <v>64</v>
      </c>
      <c r="AC71" s="606">
        <v>21.1691708741408</v>
      </c>
    </row>
    <row r="72" spans="1:29">
      <c r="A72" s="601" t="s">
        <v>1766</v>
      </c>
      <c r="B72" s="601"/>
      <c r="C72" s="601"/>
      <c r="D72" s="601"/>
      <c r="E72" s="602">
        <f t="shared" si="25"/>
        <v>33.333333333333321</v>
      </c>
      <c r="F72" s="602">
        <f t="shared" ref="F72:N72" si="28">F60/F$66*100</f>
        <v>26.278811783557245</v>
      </c>
      <c r="G72" s="602">
        <f t="shared" si="28"/>
        <v>1.9000703729767767</v>
      </c>
      <c r="H72" s="602">
        <f t="shared" si="28"/>
        <v>22.605285845392267</v>
      </c>
      <c r="I72" s="602">
        <f t="shared" si="28"/>
        <v>22.336084323018643</v>
      </c>
      <c r="J72" s="602">
        <f t="shared" si="28"/>
        <v>49.999999999999986</v>
      </c>
      <c r="K72" s="602">
        <f t="shared" si="28"/>
        <v>26.39524245196705</v>
      </c>
      <c r="L72" s="602">
        <f t="shared" si="28"/>
        <v>9.2927631578947381</v>
      </c>
      <c r="M72" s="602">
        <f t="shared" si="28"/>
        <v>21.518561931850773</v>
      </c>
      <c r="N72" s="602">
        <f t="shared" si="28"/>
        <v>21.397904441901421</v>
      </c>
      <c r="O72" s="604">
        <f t="shared" si="27"/>
        <v>-4.200288052057422</v>
      </c>
      <c r="Y72" s="605" t="s">
        <v>1779</v>
      </c>
      <c r="Z72" s="606">
        <v>0.66794899888810433</v>
      </c>
      <c r="AB72" s="605" t="s">
        <v>1745</v>
      </c>
      <c r="AC72" s="606">
        <v>17.935571332979933</v>
      </c>
    </row>
    <row r="73" spans="1:29">
      <c r="A73" s="601" t="s">
        <v>1767</v>
      </c>
      <c r="B73" s="601"/>
      <c r="C73" s="601"/>
      <c r="D73" s="601"/>
      <c r="E73" s="602">
        <f t="shared" si="25"/>
        <v>24.242424242424239</v>
      </c>
      <c r="F73" s="602">
        <f t="shared" ref="F73:N73" si="29">F61/F$66*100</f>
        <v>20.448662640207065</v>
      </c>
      <c r="G73" s="602">
        <f t="shared" si="29"/>
        <v>14.285714285714283</v>
      </c>
      <c r="H73" s="602">
        <f t="shared" si="29"/>
        <v>24.502887654927559</v>
      </c>
      <c r="I73" s="602">
        <f t="shared" si="29"/>
        <v>24.370047761084781</v>
      </c>
      <c r="J73" s="602">
        <f t="shared" si="29"/>
        <v>17.647058823529406</v>
      </c>
      <c r="K73" s="602">
        <f t="shared" si="29"/>
        <v>22.00365965233301</v>
      </c>
      <c r="L73" s="602">
        <f t="shared" si="29"/>
        <v>2.2203947368421058</v>
      </c>
      <c r="M73" s="602">
        <f t="shared" si="29"/>
        <v>26.830987647237226</v>
      </c>
      <c r="N73" s="602">
        <f t="shared" si="29"/>
        <v>26.588103528036815</v>
      </c>
      <c r="O73" s="604">
        <f t="shared" si="27"/>
        <v>9.1015651208280701</v>
      </c>
      <c r="Y73" s="605" t="s">
        <v>1780</v>
      </c>
      <c r="Z73" s="606">
        <v>1.4608848092327917E-2</v>
      </c>
      <c r="AB73" s="605" t="s">
        <v>1746</v>
      </c>
      <c r="AC73" s="606">
        <v>9.4922353636387324</v>
      </c>
    </row>
    <row r="74" spans="1:29">
      <c r="A74" s="601" t="s">
        <v>1768</v>
      </c>
      <c r="B74" s="601"/>
      <c r="C74" s="601"/>
      <c r="D74" s="601"/>
      <c r="E74" s="602">
        <f t="shared" si="25"/>
        <v>12.121212121212119</v>
      </c>
      <c r="F74" s="602">
        <f t="shared" ref="F74:N74" si="30">F62/F$66*100</f>
        <v>11.709601873536297</v>
      </c>
      <c r="G74" s="602">
        <f t="shared" si="30"/>
        <v>18.578465869106264</v>
      </c>
      <c r="H74" s="602">
        <f t="shared" si="30"/>
        <v>9.9135094045776029</v>
      </c>
      <c r="I74" s="602">
        <f t="shared" si="30"/>
        <v>10.026167950665176</v>
      </c>
      <c r="J74" s="602">
        <f t="shared" si="30"/>
        <v>5.8823529411764683</v>
      </c>
      <c r="K74" s="602">
        <f t="shared" si="30"/>
        <v>13.849496797804198</v>
      </c>
      <c r="L74" s="602">
        <f t="shared" si="30"/>
        <v>14.144736842105265</v>
      </c>
      <c r="M74" s="602">
        <f t="shared" si="30"/>
        <v>10.742887120175082</v>
      </c>
      <c r="N74" s="602">
        <f t="shared" si="30"/>
        <v>10.776460276107226</v>
      </c>
      <c r="O74" s="604">
        <f t="shared" si="27"/>
        <v>7.4833408849118044</v>
      </c>
      <c r="AB74" s="605" t="s">
        <v>1749</v>
      </c>
      <c r="AC74" s="606">
        <v>0.61786865728711338</v>
      </c>
    </row>
    <row r="75" spans="1:29">
      <c r="A75" s="601" t="s">
        <v>1769</v>
      </c>
      <c r="B75" s="601"/>
      <c r="C75" s="601"/>
      <c r="D75" s="601"/>
      <c r="E75" s="602">
        <f t="shared" si="25"/>
        <v>24.242424242424235</v>
      </c>
      <c r="F75" s="602">
        <f t="shared" ref="F75:N75" si="31">F63/F$66*100</f>
        <v>19.154443485763583</v>
      </c>
      <c r="G75" s="602">
        <f t="shared" si="31"/>
        <v>21.745249824067557</v>
      </c>
      <c r="H75" s="602">
        <f t="shared" si="31"/>
        <v>20.478711076914518</v>
      </c>
      <c r="I75" s="602">
        <f t="shared" si="31"/>
        <v>20.495178143356451</v>
      </c>
      <c r="J75" s="602">
        <f t="shared" si="31"/>
        <v>8.823529411764703</v>
      </c>
      <c r="K75" s="602">
        <f t="shared" si="31"/>
        <v>19.007319304666041</v>
      </c>
      <c r="L75" s="602">
        <f t="shared" si="31"/>
        <v>28.125000000000007</v>
      </c>
      <c r="M75" s="602">
        <f t="shared" si="31"/>
        <v>20.272629654827568</v>
      </c>
      <c r="N75" s="602">
        <f t="shared" si="31"/>
        <v>20.350125392612789</v>
      </c>
      <c r="O75" s="604">
        <f t="shared" si="27"/>
        <v>-0.70774086338294406</v>
      </c>
    </row>
    <row r="76" spans="1:29">
      <c r="A76" s="601" t="s">
        <v>1770</v>
      </c>
      <c r="B76" s="601"/>
      <c r="C76" s="601"/>
      <c r="D76" s="601"/>
      <c r="E76" s="602">
        <f t="shared" si="25"/>
        <v>0</v>
      </c>
      <c r="F76" s="602">
        <f t="shared" ref="F76:N76" si="32">F64/F$66*100</f>
        <v>0.27116972759768265</v>
      </c>
      <c r="G76" s="602">
        <f t="shared" si="32"/>
        <v>3.3075299085151304</v>
      </c>
      <c r="H76" s="602">
        <f t="shared" si="32"/>
        <v>0.73048863014841525</v>
      </c>
      <c r="I76" s="602">
        <f t="shared" si="32"/>
        <v>0.76399436382601071</v>
      </c>
      <c r="J76" s="602">
        <f t="shared" si="32"/>
        <v>0</v>
      </c>
      <c r="K76" s="602">
        <f t="shared" si="32"/>
        <v>0.20585544373284523</v>
      </c>
      <c r="L76" s="602">
        <f t="shared" si="32"/>
        <v>0</v>
      </c>
      <c r="M76" s="602">
        <f t="shared" si="32"/>
        <v>0.67460675262506431</v>
      </c>
      <c r="N76" s="602">
        <f t="shared" si="32"/>
        <v>0.66794899888810433</v>
      </c>
      <c r="O76" s="604">
        <f t="shared" si="27"/>
        <v>-12.571475587453341</v>
      </c>
    </row>
    <row r="77" spans="1:29">
      <c r="A77" s="601" t="s">
        <v>1772</v>
      </c>
      <c r="B77" s="601"/>
      <c r="C77" s="601"/>
      <c r="D77" s="601"/>
      <c r="E77" s="602">
        <f t="shared" si="25"/>
        <v>0</v>
      </c>
      <c r="F77" s="602">
        <f t="shared" ref="F77:N77" si="33">F65/F$66*100</f>
        <v>0</v>
      </c>
      <c r="G77" s="602">
        <f t="shared" si="33"/>
        <v>0</v>
      </c>
      <c r="H77" s="602">
        <f t="shared" si="33"/>
        <v>0</v>
      </c>
      <c r="I77" s="602">
        <f t="shared" si="33"/>
        <v>0</v>
      </c>
      <c r="J77" s="602">
        <f t="shared" si="33"/>
        <v>0</v>
      </c>
      <c r="K77" s="602">
        <f t="shared" si="33"/>
        <v>0</v>
      </c>
      <c r="L77" s="602">
        <f t="shared" si="33"/>
        <v>1.4802631578947369</v>
      </c>
      <c r="M77" s="602">
        <f t="shared" si="33"/>
        <v>0</v>
      </c>
      <c r="N77" s="602">
        <f t="shared" si="33"/>
        <v>1.4608848092327917E-2</v>
      </c>
      <c r="O77" s="604" t="e">
        <f t="shared" si="27"/>
        <v>#DIV/0!</v>
      </c>
    </row>
    <row r="78" spans="1:29">
      <c r="A78" s="601" t="s">
        <v>1771</v>
      </c>
      <c r="B78" s="601"/>
      <c r="C78" s="601"/>
      <c r="D78" s="601"/>
      <c r="E78" s="602">
        <f>SUM(E71:E77)</f>
        <v>99.999999999999986</v>
      </c>
      <c r="F78" s="602">
        <f t="shared" ref="F78:N78" si="34">SUM(F71:F77)</f>
        <v>99.999999999999957</v>
      </c>
      <c r="G78" s="602">
        <f t="shared" si="34"/>
        <v>100</v>
      </c>
      <c r="H78" s="602">
        <f t="shared" si="34"/>
        <v>100</v>
      </c>
      <c r="I78" s="602">
        <f t="shared" si="34"/>
        <v>99.999999999999986</v>
      </c>
      <c r="J78" s="602">
        <f t="shared" si="34"/>
        <v>99.999999999999972</v>
      </c>
      <c r="K78" s="602">
        <f t="shared" si="34"/>
        <v>99.999999999999929</v>
      </c>
      <c r="L78" s="602">
        <f t="shared" si="34"/>
        <v>100.00000000000003</v>
      </c>
      <c r="M78" s="602">
        <f t="shared" si="34"/>
        <v>99.999999999999972</v>
      </c>
      <c r="N78" s="602">
        <f t="shared" si="34"/>
        <v>99.999999999999986</v>
      </c>
      <c r="O78" s="604">
        <f t="shared" si="27"/>
        <v>0</v>
      </c>
    </row>
    <row r="79" spans="1:29">
      <c r="A79" s="615"/>
      <c r="B79" s="615"/>
      <c r="C79" s="615"/>
      <c r="D79" s="615"/>
      <c r="E79" s="629"/>
      <c r="F79" s="629"/>
      <c r="G79" s="629"/>
      <c r="H79" s="629"/>
      <c r="I79" s="629"/>
      <c r="J79" s="629"/>
      <c r="K79" s="629"/>
      <c r="L79" s="629"/>
      <c r="M79" s="629"/>
      <c r="N79" s="629"/>
      <c r="O79" s="630"/>
    </row>
    <row r="80" spans="1:29">
      <c r="A80" s="615"/>
      <c r="B80" s="615"/>
      <c r="C80" s="615"/>
      <c r="D80" s="615"/>
      <c r="E80" s="629"/>
      <c r="F80" s="629"/>
      <c r="G80" s="629"/>
      <c r="H80" s="629"/>
      <c r="I80" s="629"/>
      <c r="J80" s="629"/>
      <c r="K80" s="629"/>
      <c r="L80" s="629"/>
      <c r="M80" s="629"/>
      <c r="N80" s="629"/>
      <c r="O80" s="630"/>
    </row>
    <row r="81" spans="1:29" ht="21">
      <c r="A81" s="624" t="s">
        <v>1734</v>
      </c>
      <c r="B81" s="599"/>
      <c r="C81" s="599"/>
      <c r="D81" s="599"/>
    </row>
    <row r="82" spans="1:29" s="609" customFormat="1" ht="15" customHeight="1">
      <c r="A82" s="600"/>
      <c r="B82" s="600"/>
      <c r="C82" s="600"/>
      <c r="D82" s="600"/>
      <c r="E82" s="693" t="s">
        <v>635</v>
      </c>
      <c r="F82" s="693"/>
      <c r="G82" s="693"/>
      <c r="H82" s="693"/>
      <c r="I82" s="693"/>
      <c r="J82" s="693" t="s">
        <v>868</v>
      </c>
      <c r="K82" s="693"/>
      <c r="L82" s="693"/>
      <c r="M82" s="693"/>
      <c r="N82" s="693"/>
      <c r="O82" s="608"/>
    </row>
    <row r="83" spans="1:29" s="609" customFormat="1">
      <c r="A83" s="600" t="s">
        <v>256</v>
      </c>
      <c r="B83" s="600"/>
      <c r="C83" s="600"/>
      <c r="D83" s="600"/>
      <c r="E83" s="610" t="s">
        <v>60</v>
      </c>
      <c r="F83" s="611" t="s">
        <v>431</v>
      </c>
      <c r="G83" s="611" t="s">
        <v>333</v>
      </c>
      <c r="H83" s="610" t="s">
        <v>331</v>
      </c>
      <c r="I83" s="611" t="s">
        <v>332</v>
      </c>
      <c r="J83" s="610" t="s">
        <v>60</v>
      </c>
      <c r="K83" s="611" t="s">
        <v>431</v>
      </c>
      <c r="L83" s="611" t="s">
        <v>333</v>
      </c>
      <c r="M83" s="610" t="s">
        <v>331</v>
      </c>
      <c r="N83" s="611" t="s">
        <v>332</v>
      </c>
      <c r="O83" s="612" t="s">
        <v>1684</v>
      </c>
    </row>
    <row r="84" spans="1:29">
      <c r="A84" s="601" t="str">
        <f>LO・鉄砲・その他!A39</f>
        <v>Pink total</v>
      </c>
      <c r="B84" s="601">
        <f>LO・鉄砲・その他!B39</f>
        <v>0</v>
      </c>
      <c r="C84" s="601">
        <f>LO・鉄砲・その他!C39</f>
        <v>0</v>
      </c>
      <c r="D84" s="601">
        <f>LO・鉄砲・その他!D39</f>
        <v>0</v>
      </c>
      <c r="E84" s="602">
        <f>LO・鉄砲・その他!E39</f>
        <v>0.01</v>
      </c>
      <c r="F84" s="602">
        <f>LO・鉄砲・その他!F39</f>
        <v>0.91</v>
      </c>
      <c r="G84" s="602">
        <f>LO・鉄砲・その他!G39</f>
        <v>0</v>
      </c>
      <c r="H84" s="602">
        <f>LO・鉄砲・その他!H39</f>
        <v>2.39</v>
      </c>
      <c r="I84" s="602">
        <f>LO・鉄砲・その他!I39</f>
        <v>2.39</v>
      </c>
      <c r="J84" s="602">
        <f>LO・鉄砲・その他!J39</f>
        <v>0.01</v>
      </c>
      <c r="K84" s="602">
        <f>LO・鉄砲・その他!K39</f>
        <v>1.03</v>
      </c>
      <c r="L84" s="602">
        <f>LO・鉄砲・その他!L39</f>
        <v>0</v>
      </c>
      <c r="M84" s="602">
        <f>LO・鉄砲・その他!M39</f>
        <v>2.06</v>
      </c>
      <c r="N84" s="602">
        <f>LO・鉄砲・その他!N39</f>
        <v>2.06</v>
      </c>
      <c r="O84" s="604">
        <f>LO・鉄砲・その他!O39</f>
        <v>-13.807531380753135</v>
      </c>
    </row>
    <row r="85" spans="1:29">
      <c r="A85" s="601" t="str">
        <f>LO・鉄砲・その他!A38</f>
        <v>White Total</v>
      </c>
      <c r="B85" s="601">
        <f>LO・鉄砲・その他!B38</f>
        <v>0</v>
      </c>
      <c r="C85" s="601">
        <f>LO・鉄砲・その他!C38</f>
        <v>0</v>
      </c>
      <c r="D85" s="601">
        <f>LO・鉄砲・その他!D38</f>
        <v>0</v>
      </c>
      <c r="E85" s="602">
        <f>LO・鉄砲・その他!E38</f>
        <v>0.01</v>
      </c>
      <c r="F85" s="602">
        <f>LO・鉄砲・その他!F38</f>
        <v>13.52</v>
      </c>
      <c r="G85" s="602">
        <f>LO・鉄砲・その他!G38</f>
        <v>2.0100000000000002</v>
      </c>
      <c r="H85" s="602">
        <f>LO・鉄砲・その他!H38</f>
        <v>34.71</v>
      </c>
      <c r="I85" s="602">
        <f>LO・鉄砲・その他!I38</f>
        <v>36.72</v>
      </c>
      <c r="J85" s="602">
        <f>LO・鉄砲・その他!J38</f>
        <v>0</v>
      </c>
      <c r="K85" s="602">
        <f>LO・鉄砲・その他!K38</f>
        <v>14.25</v>
      </c>
      <c r="L85" s="602">
        <f>LO・鉄砲・その他!L38</f>
        <v>0.84</v>
      </c>
      <c r="M85" s="602">
        <f>LO・鉄砲・その他!M38</f>
        <v>43.609999999999992</v>
      </c>
      <c r="N85" s="602">
        <f>LO・鉄砲・その他!N38</f>
        <v>44.449999999999996</v>
      </c>
      <c r="O85" s="604">
        <f>LO・鉄砲・その他!O38</f>
        <v>21.051198257080593</v>
      </c>
    </row>
    <row r="86" spans="1:29">
      <c r="A86" s="601" t="str">
        <f>LO・鉄砲・その他!A40</f>
        <v>Unknown Total</v>
      </c>
      <c r="B86" s="601">
        <f>LO・鉄砲・その他!B40</f>
        <v>0</v>
      </c>
      <c r="C86" s="601">
        <f>LO・鉄砲・その他!C40</f>
        <v>0</v>
      </c>
      <c r="D86" s="601">
        <f>LO・鉄砲・その他!D40</f>
        <v>0</v>
      </c>
      <c r="E86" s="602">
        <f>LO・鉄砲・その他!E40</f>
        <v>0</v>
      </c>
      <c r="F86" s="602">
        <f>LO・鉄砲・その他!F40</f>
        <v>0</v>
      </c>
      <c r="G86" s="602">
        <f>LO・鉄砲・その他!G40</f>
        <v>0</v>
      </c>
      <c r="H86" s="602">
        <f>LO・鉄砲・その他!H40</f>
        <v>0</v>
      </c>
      <c r="I86" s="602">
        <f>LO・鉄砲・その他!I40</f>
        <v>0</v>
      </c>
      <c r="J86" s="602">
        <f>LO・鉄砲・その他!J40</f>
        <v>0.01</v>
      </c>
      <c r="K86" s="602">
        <f>LO・鉄砲・その他!K40</f>
        <v>0.38</v>
      </c>
      <c r="L86" s="602">
        <f>LO・鉄砲・その他!L40</f>
        <v>0</v>
      </c>
      <c r="M86" s="602">
        <f>LO・鉄砲・その他!M40</f>
        <v>0.13</v>
      </c>
      <c r="N86" s="602">
        <f>LO・鉄砲・その他!N40</f>
        <v>0.13</v>
      </c>
      <c r="O86" s="604" t="e">
        <f>LO・鉄砲・その他!O40</f>
        <v>#DIV/0!</v>
      </c>
    </row>
    <row r="87" spans="1:29">
      <c r="A87" s="601" t="str">
        <f>LO・鉄砲・その他!A41</f>
        <v>Total</v>
      </c>
      <c r="B87" s="601">
        <f>LO・鉄砲・その他!B41</f>
        <v>0</v>
      </c>
      <c r="C87" s="601">
        <f>LO・鉄砲・その他!C41</f>
        <v>0</v>
      </c>
      <c r="D87" s="601">
        <f>LO・鉄砲・その他!D41</f>
        <v>0</v>
      </c>
      <c r="E87" s="602">
        <f>LO・鉄砲・その他!E41</f>
        <v>0.02</v>
      </c>
      <c r="F87" s="602">
        <f>LO・鉄砲・その他!F41</f>
        <v>14.43</v>
      </c>
      <c r="G87" s="602">
        <f>LO・鉄砲・その他!G41</f>
        <v>2.0100000000000002</v>
      </c>
      <c r="H87" s="602">
        <f>LO・鉄砲・その他!H41</f>
        <v>37.1</v>
      </c>
      <c r="I87" s="602">
        <f>LO・鉄砲・その他!I41</f>
        <v>39.11</v>
      </c>
      <c r="J87" s="602">
        <f>LO・鉄砲・その他!J41</f>
        <v>0.02</v>
      </c>
      <c r="K87" s="602">
        <f>LO・鉄砲・その他!K41</f>
        <v>15.66</v>
      </c>
      <c r="L87" s="602">
        <f>LO・鉄砲・その他!L41</f>
        <v>0.84</v>
      </c>
      <c r="M87" s="602">
        <f>LO・鉄砲・その他!M41</f>
        <v>45.8</v>
      </c>
      <c r="N87" s="602">
        <f>LO・鉄砲・その他!N41</f>
        <v>46.64</v>
      </c>
      <c r="O87" s="604">
        <f>LO・鉄砲・その他!O41</f>
        <v>19.253387880337502</v>
      </c>
    </row>
    <row r="89" spans="1:29" ht="21">
      <c r="A89" s="624" t="s">
        <v>1761</v>
      </c>
      <c r="B89" s="599"/>
      <c r="C89" s="599"/>
      <c r="D89" s="599"/>
    </row>
    <row r="90" spans="1:29" s="609" customFormat="1" ht="15" customHeight="1">
      <c r="A90" s="600"/>
      <c r="B90" s="600"/>
      <c r="C90" s="600"/>
      <c r="D90" s="600"/>
      <c r="E90" s="693" t="s">
        <v>635</v>
      </c>
      <c r="F90" s="693"/>
      <c r="G90" s="693"/>
      <c r="H90" s="693"/>
      <c r="I90" s="693"/>
      <c r="J90" s="693" t="s">
        <v>868</v>
      </c>
      <c r="K90" s="693"/>
      <c r="L90" s="693"/>
      <c r="M90" s="693"/>
      <c r="N90" s="693"/>
      <c r="O90" s="608"/>
      <c r="AB90" s="609" t="s">
        <v>1750</v>
      </c>
      <c r="AC90" s="620">
        <v>95.304459691252134</v>
      </c>
    </row>
    <row r="91" spans="1:29" s="609" customFormat="1">
      <c r="A91" s="600" t="s">
        <v>256</v>
      </c>
      <c r="B91" s="600"/>
      <c r="C91" s="600"/>
      <c r="D91" s="600"/>
      <c r="E91" s="610" t="s">
        <v>60</v>
      </c>
      <c r="F91" s="611" t="s">
        <v>431</v>
      </c>
      <c r="G91" s="611" t="s">
        <v>333</v>
      </c>
      <c r="H91" s="610" t="s">
        <v>331</v>
      </c>
      <c r="I91" s="611" t="s">
        <v>332</v>
      </c>
      <c r="J91" s="610" t="s">
        <v>60</v>
      </c>
      <c r="K91" s="611" t="s">
        <v>431</v>
      </c>
      <c r="L91" s="611" t="s">
        <v>333</v>
      </c>
      <c r="M91" s="610" t="s">
        <v>331</v>
      </c>
      <c r="N91" s="611" t="s">
        <v>332</v>
      </c>
      <c r="O91" s="612" t="s">
        <v>1684</v>
      </c>
      <c r="AB91" s="609" t="s">
        <v>1751</v>
      </c>
      <c r="AC91" s="620">
        <v>4.4168096054888508</v>
      </c>
    </row>
    <row r="92" spans="1:29">
      <c r="A92" s="601" t="s">
        <v>1738</v>
      </c>
      <c r="B92" s="601"/>
      <c r="C92" s="601"/>
      <c r="D92" s="601"/>
      <c r="E92" s="601">
        <f t="shared" ref="E92:N92" si="35">E84/E$87*100</f>
        <v>50</v>
      </c>
      <c r="F92" s="602">
        <f t="shared" si="35"/>
        <v>6.3063063063063067</v>
      </c>
      <c r="G92" s="602">
        <f t="shared" si="35"/>
        <v>0</v>
      </c>
      <c r="H92" s="602">
        <f t="shared" si="35"/>
        <v>6.4420485175202158</v>
      </c>
      <c r="I92" s="602">
        <f t="shared" si="35"/>
        <v>6.1109690616210699</v>
      </c>
      <c r="J92" s="602">
        <f t="shared" si="35"/>
        <v>50</v>
      </c>
      <c r="K92" s="602">
        <f t="shared" si="35"/>
        <v>6.577266922094509</v>
      </c>
      <c r="L92" s="602">
        <f t="shared" si="35"/>
        <v>0</v>
      </c>
      <c r="M92" s="602">
        <f t="shared" si="35"/>
        <v>4.4978165938864629</v>
      </c>
      <c r="N92" s="602">
        <f t="shared" si="35"/>
        <v>4.4168096054888508</v>
      </c>
      <c r="O92" s="604">
        <f t="shared" ref="O92:O95" si="36">(N92/I92-1)*100</f>
        <v>-27.723253694280782</v>
      </c>
      <c r="AB92" s="605" t="s">
        <v>1756</v>
      </c>
      <c r="AC92" s="606">
        <v>0.27873070325900517</v>
      </c>
    </row>
    <row r="93" spans="1:29">
      <c r="A93" s="601" t="s">
        <v>1735</v>
      </c>
      <c r="B93" s="601"/>
      <c r="C93" s="601"/>
      <c r="D93" s="601"/>
      <c r="E93" s="601">
        <f t="shared" ref="E93:N93" si="37">E85/E$87*100</f>
        <v>50</v>
      </c>
      <c r="F93" s="602">
        <f t="shared" si="37"/>
        <v>93.693693693693689</v>
      </c>
      <c r="G93" s="602">
        <f t="shared" si="37"/>
        <v>100</v>
      </c>
      <c r="H93" s="602">
        <f t="shared" si="37"/>
        <v>93.55795148247978</v>
      </c>
      <c r="I93" s="602">
        <f t="shared" si="37"/>
        <v>93.889030938378923</v>
      </c>
      <c r="J93" s="602">
        <f t="shared" si="37"/>
        <v>0</v>
      </c>
      <c r="K93" s="602">
        <f t="shared" si="37"/>
        <v>90.996168582375475</v>
      </c>
      <c r="L93" s="602">
        <f t="shared" si="37"/>
        <v>100</v>
      </c>
      <c r="M93" s="602">
        <f t="shared" si="37"/>
        <v>95.218340611353696</v>
      </c>
      <c r="N93" s="602">
        <f t="shared" si="37"/>
        <v>95.304459691252134</v>
      </c>
      <c r="O93" s="604">
        <f t="shared" si="36"/>
        <v>1.5075549707209035</v>
      </c>
    </row>
    <row r="94" spans="1:29">
      <c r="A94" s="601" t="s">
        <v>1740</v>
      </c>
      <c r="B94" s="601"/>
      <c r="C94" s="601"/>
      <c r="D94" s="601"/>
      <c r="E94" s="601">
        <f t="shared" ref="E94:N94" si="38">E86/E$87*100</f>
        <v>0</v>
      </c>
      <c r="F94" s="602">
        <f t="shared" si="38"/>
        <v>0</v>
      </c>
      <c r="G94" s="602">
        <f t="shared" si="38"/>
        <v>0</v>
      </c>
      <c r="H94" s="602">
        <f t="shared" si="38"/>
        <v>0</v>
      </c>
      <c r="I94" s="602">
        <f t="shared" si="38"/>
        <v>0</v>
      </c>
      <c r="J94" s="602">
        <f t="shared" si="38"/>
        <v>50</v>
      </c>
      <c r="K94" s="602">
        <f t="shared" si="38"/>
        <v>2.4265644955300125</v>
      </c>
      <c r="L94" s="602">
        <f t="shared" si="38"/>
        <v>0</v>
      </c>
      <c r="M94" s="602">
        <f t="shared" si="38"/>
        <v>0.28384279475982532</v>
      </c>
      <c r="N94" s="602">
        <f t="shared" si="38"/>
        <v>0.27873070325900517</v>
      </c>
      <c r="O94" s="604" t="e">
        <f t="shared" si="36"/>
        <v>#DIV/0!</v>
      </c>
    </row>
    <row r="95" spans="1:29">
      <c r="A95" s="601" t="s">
        <v>1742</v>
      </c>
      <c r="B95" s="601"/>
      <c r="C95" s="601"/>
      <c r="D95" s="601"/>
      <c r="E95" s="601">
        <f>SUM(E92:E94)</f>
        <v>100</v>
      </c>
      <c r="F95" s="602">
        <f t="shared" ref="F95:N95" si="39">SUM(F92:F94)</f>
        <v>100</v>
      </c>
      <c r="G95" s="602">
        <f t="shared" si="39"/>
        <v>100</v>
      </c>
      <c r="H95" s="602">
        <f t="shared" si="39"/>
        <v>100</v>
      </c>
      <c r="I95" s="602">
        <f t="shared" si="39"/>
        <v>100</v>
      </c>
      <c r="J95" s="602">
        <f t="shared" si="39"/>
        <v>100</v>
      </c>
      <c r="K95" s="602">
        <f t="shared" si="39"/>
        <v>100</v>
      </c>
      <c r="L95" s="602">
        <f t="shared" si="39"/>
        <v>100</v>
      </c>
      <c r="M95" s="602">
        <f t="shared" si="39"/>
        <v>99.999999999999986</v>
      </c>
      <c r="N95" s="602">
        <f t="shared" si="39"/>
        <v>99.999999999999986</v>
      </c>
      <c r="O95" s="604">
        <f t="shared" si="36"/>
        <v>-1.1102230246251565E-14</v>
      </c>
    </row>
    <row r="98" spans="1:28" s="615" customFormat="1" ht="21">
      <c r="A98" s="626" t="s">
        <v>1781</v>
      </c>
      <c r="B98" s="616"/>
      <c r="C98" s="616"/>
      <c r="D98" s="616"/>
      <c r="E98" s="613"/>
      <c r="F98" s="613"/>
      <c r="G98" s="613"/>
      <c r="H98" s="613"/>
      <c r="I98" s="613"/>
      <c r="J98" s="613"/>
      <c r="K98" s="613"/>
      <c r="L98" s="613"/>
      <c r="M98" s="613"/>
      <c r="N98" s="613"/>
      <c r="O98" s="614"/>
    </row>
    <row r="99" spans="1:28" s="609" customFormat="1" ht="15" customHeight="1">
      <c r="A99" s="600"/>
      <c r="B99" s="600"/>
      <c r="C99" s="600"/>
      <c r="D99" s="600"/>
      <c r="E99" s="693" t="s">
        <v>635</v>
      </c>
      <c r="F99" s="693"/>
      <c r="G99" s="693"/>
      <c r="H99" s="693"/>
      <c r="I99" s="693"/>
      <c r="J99" s="693" t="s">
        <v>868</v>
      </c>
      <c r="K99" s="693"/>
      <c r="L99" s="693"/>
      <c r="M99" s="693"/>
      <c r="N99" s="693"/>
      <c r="O99" s="608"/>
    </row>
    <row r="100" spans="1:28" s="609" customFormat="1">
      <c r="A100" s="600" t="s">
        <v>256</v>
      </c>
      <c r="B100" s="600"/>
      <c r="C100" s="600"/>
      <c r="D100" s="600"/>
      <c r="E100" s="610" t="s">
        <v>60</v>
      </c>
      <c r="F100" s="611" t="s">
        <v>431</v>
      </c>
      <c r="G100" s="611" t="s">
        <v>333</v>
      </c>
      <c r="H100" s="610" t="s">
        <v>331</v>
      </c>
      <c r="I100" s="611" t="s">
        <v>332</v>
      </c>
      <c r="J100" s="610" t="s">
        <v>60</v>
      </c>
      <c r="K100" s="611" t="s">
        <v>431</v>
      </c>
      <c r="L100" s="611" t="s">
        <v>333</v>
      </c>
      <c r="M100" s="610" t="s">
        <v>331</v>
      </c>
      <c r="N100" s="611" t="s">
        <v>332</v>
      </c>
      <c r="O100" s="612" t="s">
        <v>1684</v>
      </c>
    </row>
    <row r="101" spans="1:28">
      <c r="A101" s="601" t="str">
        <f>'crop 22'!A340</f>
        <v>OH Pink Total</v>
      </c>
      <c r="B101" s="601">
        <f>'crop 22'!B340</f>
        <v>0</v>
      </c>
      <c r="C101" s="601">
        <f>'crop 22'!C340</f>
        <v>0</v>
      </c>
      <c r="D101" s="601">
        <f>'crop 22'!D340</f>
        <v>0</v>
      </c>
      <c r="E101" s="602">
        <f>'crop 22'!E340</f>
        <v>0.19</v>
      </c>
      <c r="F101" s="602">
        <f>'crop 22'!F340</f>
        <v>9.7999999999999989</v>
      </c>
      <c r="G101" s="602">
        <f>'crop 22'!G340</f>
        <v>118.38999999999997</v>
      </c>
      <c r="H101" s="602">
        <f>'crop 22'!H340</f>
        <v>246.9499999999999</v>
      </c>
      <c r="I101" s="602">
        <f>'crop 22'!I340</f>
        <v>365.34000000000009</v>
      </c>
      <c r="J101" s="602">
        <f>'crop 22'!J340</f>
        <v>0.22000000000000003</v>
      </c>
      <c r="K101" s="602">
        <f>'crop 22'!K340</f>
        <v>12.47</v>
      </c>
      <c r="L101" s="602">
        <f>'crop 22'!L340</f>
        <v>118.81000000000004</v>
      </c>
      <c r="M101" s="602">
        <f>'crop 22'!M340</f>
        <v>271.90999999999997</v>
      </c>
      <c r="N101" s="602">
        <f>'crop 22'!N340</f>
        <v>390.71999999999986</v>
      </c>
      <c r="O101" s="604">
        <f>'crop 22'!O340</f>
        <v>6.9469535227458801</v>
      </c>
    </row>
    <row r="102" spans="1:28">
      <c r="A102" s="601" t="str">
        <f>'crop 22'!A408</f>
        <v>OH White total</v>
      </c>
      <c r="B102" s="601">
        <f>'crop 22'!B408</f>
        <v>0</v>
      </c>
      <c r="C102" s="601">
        <f>'crop 22'!C408</f>
        <v>0</v>
      </c>
      <c r="D102" s="601">
        <f>'crop 22'!D408</f>
        <v>0</v>
      </c>
      <c r="E102" s="602">
        <f>'crop 22'!E408</f>
        <v>0.39999999999999997</v>
      </c>
      <c r="F102" s="602">
        <f>'crop 22'!F408</f>
        <v>9.3399999999999981</v>
      </c>
      <c r="G102" s="602">
        <f>'crop 22'!G408</f>
        <v>142.90000000000003</v>
      </c>
      <c r="H102" s="602">
        <f>'crop 22'!H408</f>
        <v>316.41999999999979</v>
      </c>
      <c r="I102" s="602">
        <f>'crop 22'!I408</f>
        <v>459.31999999999988</v>
      </c>
      <c r="J102" s="602">
        <f>'crop 22'!J408</f>
        <v>0.48</v>
      </c>
      <c r="K102" s="602">
        <f>'crop 22'!K408</f>
        <v>10.610000000000001</v>
      </c>
      <c r="L102" s="602">
        <f>'crop 22'!L408</f>
        <v>166.71000000000006</v>
      </c>
      <c r="M102" s="602">
        <f>'crop 22'!M408</f>
        <v>306.2600000000001</v>
      </c>
      <c r="N102" s="602">
        <f>'crop 22'!N408</f>
        <v>472.97</v>
      </c>
      <c r="O102" s="604">
        <f>'crop 22'!O408</f>
        <v>2.9717843769050178</v>
      </c>
    </row>
    <row r="103" spans="1:28">
      <c r="A103" s="601" t="str">
        <f>'crop 22'!A475</f>
        <v>OH Red Total</v>
      </c>
      <c r="B103" s="601">
        <f>'crop 22'!B475</f>
        <v>0</v>
      </c>
      <c r="C103" s="601">
        <f>'crop 22'!C475</f>
        <v>0</v>
      </c>
      <c r="D103" s="601">
        <f>'crop 22'!D475</f>
        <v>0</v>
      </c>
      <c r="E103" s="602">
        <f>'crop 22'!E475</f>
        <v>0.14000000000000001</v>
      </c>
      <c r="F103" s="602">
        <f>'crop 22'!F475</f>
        <v>8.69</v>
      </c>
      <c r="G103" s="602">
        <f>'crop 22'!G475</f>
        <v>99.890000000000015</v>
      </c>
      <c r="H103" s="602">
        <f>'crop 22'!H475</f>
        <v>203.87</v>
      </c>
      <c r="I103" s="602">
        <f>'crop 22'!I475</f>
        <v>303.75999999999993</v>
      </c>
      <c r="J103" s="602">
        <f>'crop 22'!J475</f>
        <v>0.29000000000000004</v>
      </c>
      <c r="K103" s="602">
        <f>'crop 22'!K475</f>
        <v>7.9399999999999995</v>
      </c>
      <c r="L103" s="602">
        <f>'crop 22'!L475</f>
        <v>99.59</v>
      </c>
      <c r="M103" s="602">
        <f>'crop 22'!M475</f>
        <v>196.84</v>
      </c>
      <c r="N103" s="602">
        <f>'crop 22'!N475</f>
        <v>296.43</v>
      </c>
      <c r="O103" s="604">
        <f>'crop 22'!O475</f>
        <v>-2.4130892810113047</v>
      </c>
    </row>
    <row r="104" spans="1:28">
      <c r="A104" s="601" t="str">
        <f>'crop 22'!A509</f>
        <v>OH White/Yellow, Bi-color Total</v>
      </c>
      <c r="B104" s="601">
        <f>'crop 22'!B509</f>
        <v>0</v>
      </c>
      <c r="C104" s="601">
        <f>'crop 22'!C509</f>
        <v>0</v>
      </c>
      <c r="D104" s="601">
        <f>'crop 22'!D509</f>
        <v>0</v>
      </c>
      <c r="E104" s="602">
        <f>'crop 22'!E509</f>
        <v>0</v>
      </c>
      <c r="F104" s="602">
        <f>'crop 22'!F509</f>
        <v>0.04</v>
      </c>
      <c r="G104" s="602">
        <f>'crop 22'!G509</f>
        <v>1.1100000000000001</v>
      </c>
      <c r="H104" s="602">
        <f>'crop 22'!H509</f>
        <v>2.4300000000000002</v>
      </c>
      <c r="I104" s="602">
        <f>'crop 22'!I509</f>
        <v>3.5400000000000005</v>
      </c>
      <c r="J104" s="602">
        <f>'crop 22'!J509</f>
        <v>0.02</v>
      </c>
      <c r="K104" s="602">
        <f>'crop 22'!K509</f>
        <v>0.54999999999999993</v>
      </c>
      <c r="L104" s="602">
        <f>'crop 22'!L509</f>
        <v>1.45</v>
      </c>
      <c r="M104" s="602">
        <f>'crop 22'!M509</f>
        <v>3.31</v>
      </c>
      <c r="N104" s="602">
        <f>'crop 22'!N509</f>
        <v>4.76</v>
      </c>
      <c r="O104" s="604">
        <f>'crop 22'!O509</f>
        <v>34.463276836158173</v>
      </c>
    </row>
    <row r="105" spans="1:28">
      <c r="A105" s="601" t="str">
        <f>'crop 22'!A528</f>
        <v>OR Unknown total</v>
      </c>
      <c r="B105" s="601">
        <f>'crop 22'!B528</f>
        <v>0</v>
      </c>
      <c r="C105" s="601">
        <f>'crop 22'!C528</f>
        <v>0</v>
      </c>
      <c r="D105" s="601">
        <f>'crop 22'!D528</f>
        <v>0</v>
      </c>
      <c r="E105" s="602">
        <f>'crop 22'!E528</f>
        <v>0</v>
      </c>
      <c r="F105" s="602">
        <f>'crop 22'!F528</f>
        <v>0</v>
      </c>
      <c r="G105" s="602">
        <f>'crop 22'!G528</f>
        <v>0.12</v>
      </c>
      <c r="H105" s="602">
        <f>'crop 22'!H528</f>
        <v>0.03</v>
      </c>
      <c r="I105" s="602">
        <f>'crop 22'!I528</f>
        <v>0.15</v>
      </c>
      <c r="J105" s="602">
        <f>'crop 22'!J528</f>
        <v>0</v>
      </c>
      <c r="K105" s="602">
        <f>'crop 22'!K528</f>
        <v>0</v>
      </c>
      <c r="L105" s="602">
        <f>'crop 22'!L528</f>
        <v>0.41000000000000003</v>
      </c>
      <c r="M105" s="602">
        <f>'crop 22'!M528</f>
        <v>0.26</v>
      </c>
      <c r="N105" s="602">
        <f>'crop 22'!N528</f>
        <v>0.67</v>
      </c>
      <c r="O105" s="604">
        <f>'crop 22'!O528</f>
        <v>346.66666666666669</v>
      </c>
    </row>
    <row r="106" spans="1:28">
      <c r="A106" s="601" t="str">
        <f>'crop 22'!A530</f>
        <v>Oriental Total (on Listed)</v>
      </c>
      <c r="B106" s="601">
        <f>'crop 22'!B530</f>
        <v>0</v>
      </c>
      <c r="C106" s="601">
        <f>'crop 22'!C530</f>
        <v>0</v>
      </c>
      <c r="D106" s="601">
        <f>'crop 22'!D530</f>
        <v>0</v>
      </c>
      <c r="E106" s="602">
        <f>'crop 22'!E530</f>
        <v>0.7300000000000002</v>
      </c>
      <c r="F106" s="602">
        <f>'crop 22'!F530</f>
        <v>27.870000000000005</v>
      </c>
      <c r="G106" s="602">
        <f>'crop 22'!G530</f>
        <v>362.40999999999963</v>
      </c>
      <c r="H106" s="602">
        <f>'crop 22'!H530</f>
        <v>769.69999999999959</v>
      </c>
      <c r="I106" s="602">
        <f>'crop 22'!I530</f>
        <v>1132.1100000000001</v>
      </c>
      <c r="J106" s="602">
        <f>'crop 22'!J530</f>
        <v>1.0100000000000002</v>
      </c>
      <c r="K106" s="602">
        <f>'crop 22'!K530</f>
        <v>31.57</v>
      </c>
      <c r="L106" s="602">
        <f>'crop 22'!L530</f>
        <v>386.96999999999986</v>
      </c>
      <c r="M106" s="602">
        <f>'crop 22'!M530</f>
        <v>778.5799999999997</v>
      </c>
      <c r="N106" s="602">
        <f>'crop 22'!N530</f>
        <v>1165.5499999999995</v>
      </c>
      <c r="O106" s="604">
        <f>'crop 22'!O530</f>
        <v>2.9537765764810375</v>
      </c>
    </row>
    <row r="108" spans="1:28" ht="21">
      <c r="A108" s="624" t="s">
        <v>1782</v>
      </c>
      <c r="B108" s="599"/>
      <c r="C108" s="599"/>
      <c r="D108" s="599"/>
    </row>
    <row r="109" spans="1:28" s="609" customFormat="1" ht="15" customHeight="1">
      <c r="A109" s="627"/>
      <c r="B109" s="600"/>
      <c r="C109" s="600"/>
      <c r="D109" s="600"/>
      <c r="E109" s="693" t="s">
        <v>635</v>
      </c>
      <c r="F109" s="693"/>
      <c r="G109" s="693"/>
      <c r="H109" s="693"/>
      <c r="I109" s="693"/>
      <c r="J109" s="693" t="s">
        <v>868</v>
      </c>
      <c r="K109" s="693"/>
      <c r="L109" s="693"/>
      <c r="M109" s="693"/>
      <c r="N109" s="693"/>
      <c r="O109" s="608"/>
      <c r="AA109" s="609" t="s">
        <v>1750</v>
      </c>
      <c r="AB109" s="620">
        <v>40.579125734631738</v>
      </c>
    </row>
    <row r="110" spans="1:28" s="609" customFormat="1">
      <c r="A110" s="600" t="s">
        <v>256</v>
      </c>
      <c r="B110" s="600"/>
      <c r="C110" s="600"/>
      <c r="D110" s="600"/>
      <c r="E110" s="610" t="s">
        <v>60</v>
      </c>
      <c r="F110" s="611" t="s">
        <v>431</v>
      </c>
      <c r="G110" s="611" t="s">
        <v>333</v>
      </c>
      <c r="H110" s="610" t="s">
        <v>331</v>
      </c>
      <c r="I110" s="611" t="s">
        <v>332</v>
      </c>
      <c r="J110" s="610" t="s">
        <v>60</v>
      </c>
      <c r="K110" s="611" t="s">
        <v>431</v>
      </c>
      <c r="L110" s="611" t="s">
        <v>333</v>
      </c>
      <c r="M110" s="610" t="s">
        <v>331</v>
      </c>
      <c r="N110" s="611" t="s">
        <v>332</v>
      </c>
      <c r="O110" s="612" t="s">
        <v>1684</v>
      </c>
      <c r="AA110" s="609" t="s">
        <v>1751</v>
      </c>
      <c r="AB110" s="620">
        <v>33.522371412637817</v>
      </c>
    </row>
    <row r="111" spans="1:28">
      <c r="A111" s="601" t="s">
        <v>1720</v>
      </c>
      <c r="B111" s="601"/>
      <c r="C111" s="601"/>
      <c r="D111" s="601"/>
      <c r="E111" s="602">
        <f>E101/E$106*100</f>
        <v>26.027397260273965</v>
      </c>
      <c r="F111" s="602">
        <f t="shared" ref="F111:N111" si="40">F101/F$106*100</f>
        <v>35.163257983494788</v>
      </c>
      <c r="G111" s="602">
        <f t="shared" si="40"/>
        <v>32.667420876907393</v>
      </c>
      <c r="H111" s="602">
        <f t="shared" si="40"/>
        <v>32.083928803429913</v>
      </c>
      <c r="I111" s="602">
        <f t="shared" si="40"/>
        <v>32.270715743169838</v>
      </c>
      <c r="J111" s="602">
        <f t="shared" si="40"/>
        <v>21.78217821782178</v>
      </c>
      <c r="K111" s="602">
        <f t="shared" si="40"/>
        <v>39.499524865378525</v>
      </c>
      <c r="L111" s="602">
        <f t="shared" si="40"/>
        <v>30.702638447424889</v>
      </c>
      <c r="M111" s="602">
        <f t="shared" si="40"/>
        <v>34.923835700891374</v>
      </c>
      <c r="N111" s="602">
        <f t="shared" si="40"/>
        <v>33.522371412637817</v>
      </c>
      <c r="O111" s="604">
        <f t="shared" ref="O111:O116" si="41">(N111/I111-1)*100</f>
        <v>3.8786114303426711</v>
      </c>
      <c r="AA111" s="605" t="s">
        <v>1754</v>
      </c>
      <c r="AB111" s="606">
        <v>25.432628372871186</v>
      </c>
    </row>
    <row r="112" spans="1:28">
      <c r="A112" s="601" t="s">
        <v>1721</v>
      </c>
      <c r="B112" s="601"/>
      <c r="C112" s="601"/>
      <c r="D112" s="601"/>
      <c r="E112" s="602">
        <f t="shared" ref="E112:N115" si="42">E102/E$106*100</f>
        <v>54.794520547945183</v>
      </c>
      <c r="F112" s="602">
        <f t="shared" si="42"/>
        <v>33.512737710800131</v>
      </c>
      <c r="G112" s="602">
        <f t="shared" si="42"/>
        <v>39.430479291410329</v>
      </c>
      <c r="H112" s="602">
        <f t="shared" si="42"/>
        <v>41.109523190853572</v>
      </c>
      <c r="I112" s="602">
        <f t="shared" si="42"/>
        <v>40.572029219775445</v>
      </c>
      <c r="J112" s="602">
        <f t="shared" si="42"/>
        <v>47.52475247524751</v>
      </c>
      <c r="K112" s="602">
        <f t="shared" si="42"/>
        <v>33.60785555907507</v>
      </c>
      <c r="L112" s="602">
        <f t="shared" si="42"/>
        <v>43.08085898131641</v>
      </c>
      <c r="M112" s="602">
        <f t="shared" si="42"/>
        <v>39.335713735261656</v>
      </c>
      <c r="N112" s="602">
        <f t="shared" si="42"/>
        <v>40.579125734631738</v>
      </c>
      <c r="O112" s="604">
        <f t="shared" si="41"/>
        <v>1.7491150905590835E-2</v>
      </c>
      <c r="AA112" s="605" t="s">
        <v>1755</v>
      </c>
      <c r="AB112" s="606">
        <v>0.40839088842177529</v>
      </c>
    </row>
    <row r="113" spans="1:28">
      <c r="A113" s="601" t="s">
        <v>1722</v>
      </c>
      <c r="B113" s="601"/>
      <c r="C113" s="601"/>
      <c r="D113" s="601"/>
      <c r="E113" s="602">
        <f t="shared" si="42"/>
        <v>19.178082191780817</v>
      </c>
      <c r="F113" s="602">
        <f t="shared" si="42"/>
        <v>31.180480803731601</v>
      </c>
      <c r="G113" s="602">
        <f t="shared" si="42"/>
        <v>27.562705223365835</v>
      </c>
      <c r="H113" s="602">
        <f t="shared" si="42"/>
        <v>26.486942964791492</v>
      </c>
      <c r="I113" s="602">
        <f t="shared" si="42"/>
        <v>26.831314978226491</v>
      </c>
      <c r="J113" s="602">
        <f t="shared" si="42"/>
        <v>28.71287128712871</v>
      </c>
      <c r="K113" s="602">
        <f t="shared" si="42"/>
        <v>25.150459296800758</v>
      </c>
      <c r="L113" s="602">
        <f t="shared" si="42"/>
        <v>25.73584515595525</v>
      </c>
      <c r="M113" s="602">
        <f t="shared" si="42"/>
        <v>25.281923501759625</v>
      </c>
      <c r="N113" s="602">
        <f t="shared" si="42"/>
        <v>25.432628372871186</v>
      </c>
      <c r="O113" s="604">
        <f t="shared" si="41"/>
        <v>-5.2128887700447546</v>
      </c>
      <c r="AA113" s="605" t="s">
        <v>1756</v>
      </c>
      <c r="AB113" s="606">
        <v>5.74835914375188E-2</v>
      </c>
    </row>
    <row r="114" spans="1:28">
      <c r="A114" s="601" t="s">
        <v>1723</v>
      </c>
      <c r="B114" s="601"/>
      <c r="C114" s="601"/>
      <c r="D114" s="601"/>
      <c r="E114" s="602">
        <f t="shared" si="42"/>
        <v>0</v>
      </c>
      <c r="F114" s="602">
        <f t="shared" si="42"/>
        <v>0.14352350197344815</v>
      </c>
      <c r="G114" s="602">
        <f t="shared" si="42"/>
        <v>0.3062829392124945</v>
      </c>
      <c r="H114" s="602">
        <f t="shared" si="42"/>
        <v>0.31570741847473061</v>
      </c>
      <c r="I114" s="602">
        <f t="shared" si="42"/>
        <v>0.31269046294088032</v>
      </c>
      <c r="J114" s="602">
        <f t="shared" si="42"/>
        <v>1.98019801980198</v>
      </c>
      <c r="K114" s="602">
        <f t="shared" si="42"/>
        <v>1.7421602787456445</v>
      </c>
      <c r="L114" s="602">
        <f t="shared" si="42"/>
        <v>0.37470604956456588</v>
      </c>
      <c r="M114" s="602">
        <f t="shared" si="42"/>
        <v>0.42513293431631966</v>
      </c>
      <c r="N114" s="602">
        <f t="shared" si="42"/>
        <v>0.40839088842177529</v>
      </c>
      <c r="O114" s="604">
        <f t="shared" si="41"/>
        <v>30.605482681123153</v>
      </c>
    </row>
    <row r="115" spans="1:28">
      <c r="A115" s="601" t="s">
        <v>1724</v>
      </c>
      <c r="B115" s="601"/>
      <c r="C115" s="601"/>
      <c r="D115" s="601"/>
      <c r="E115" s="602">
        <f t="shared" si="42"/>
        <v>0</v>
      </c>
      <c r="F115" s="602">
        <f t="shared" si="42"/>
        <v>0</v>
      </c>
      <c r="G115" s="602">
        <f t="shared" si="42"/>
        <v>3.3111669104053457E-2</v>
      </c>
      <c r="H115" s="602">
        <f t="shared" si="42"/>
        <v>3.8976224503053159E-3</v>
      </c>
      <c r="I115" s="602">
        <f t="shared" si="42"/>
        <v>1.3249595887325435E-2</v>
      </c>
      <c r="J115" s="602">
        <f t="shared" si="42"/>
        <v>0</v>
      </c>
      <c r="K115" s="602">
        <f t="shared" si="42"/>
        <v>0</v>
      </c>
      <c r="L115" s="602">
        <f t="shared" si="42"/>
        <v>0.1059513657389462</v>
      </c>
      <c r="M115" s="602">
        <f t="shared" si="42"/>
        <v>3.3394127771070425E-2</v>
      </c>
      <c r="N115" s="602">
        <f t="shared" si="42"/>
        <v>5.74835914375188E-2</v>
      </c>
      <c r="O115" s="604">
        <f t="shared" si="41"/>
        <v>333.85165801552949</v>
      </c>
    </row>
    <row r="116" spans="1:28">
      <c r="A116" s="601" t="s">
        <v>1725</v>
      </c>
      <c r="B116" s="601"/>
      <c r="C116" s="601"/>
      <c r="D116" s="601"/>
      <c r="E116" s="602">
        <f>SUM(E111:E115)</f>
        <v>99.999999999999972</v>
      </c>
      <c r="F116" s="602">
        <f t="shared" ref="F116:N116" si="43">SUM(F111:F115)</f>
        <v>99.999999999999972</v>
      </c>
      <c r="G116" s="602">
        <f t="shared" si="43"/>
        <v>100.00000000000011</v>
      </c>
      <c r="H116" s="602">
        <f t="shared" si="43"/>
        <v>100.00000000000003</v>
      </c>
      <c r="I116" s="602">
        <f t="shared" si="43"/>
        <v>99.999999999999986</v>
      </c>
      <c r="J116" s="602">
        <f t="shared" si="43"/>
        <v>99.999999999999972</v>
      </c>
      <c r="K116" s="602">
        <f t="shared" si="43"/>
        <v>100</v>
      </c>
      <c r="L116" s="602">
        <f t="shared" si="43"/>
        <v>100.00000000000006</v>
      </c>
      <c r="M116" s="602">
        <f t="shared" si="43"/>
        <v>100.00000000000006</v>
      </c>
      <c r="N116" s="602">
        <f t="shared" si="43"/>
        <v>100.00000000000004</v>
      </c>
      <c r="O116" s="604">
        <f t="shared" si="41"/>
        <v>6.6613381477509392E-14</v>
      </c>
    </row>
    <row r="119" spans="1:28" ht="21">
      <c r="A119" s="624" t="s">
        <v>1791</v>
      </c>
      <c r="B119" s="599"/>
      <c r="C119" s="599"/>
      <c r="D119" s="599"/>
    </row>
    <row r="120" spans="1:28" s="609" customFormat="1" ht="15" customHeight="1">
      <c r="A120" s="600"/>
      <c r="B120" s="600"/>
      <c r="C120" s="600"/>
      <c r="D120" s="600"/>
      <c r="E120" s="693" t="s">
        <v>635</v>
      </c>
      <c r="F120" s="693"/>
      <c r="G120" s="693"/>
      <c r="H120" s="693"/>
      <c r="I120" s="693"/>
      <c r="J120" s="693" t="s">
        <v>868</v>
      </c>
      <c r="K120" s="693"/>
      <c r="L120" s="693"/>
      <c r="M120" s="693"/>
      <c r="N120" s="693"/>
      <c r="O120" s="608"/>
    </row>
    <row r="121" spans="1:28" s="609" customFormat="1">
      <c r="A121" s="600" t="s">
        <v>256</v>
      </c>
      <c r="B121" s="600"/>
      <c r="C121" s="600"/>
      <c r="D121" s="600"/>
      <c r="E121" s="610" t="s">
        <v>60</v>
      </c>
      <c r="F121" s="611" t="s">
        <v>431</v>
      </c>
      <c r="G121" s="611" t="s">
        <v>333</v>
      </c>
      <c r="H121" s="610" t="s">
        <v>331</v>
      </c>
      <c r="I121" s="611" t="s">
        <v>332</v>
      </c>
      <c r="J121" s="610" t="s">
        <v>60</v>
      </c>
      <c r="K121" s="611" t="s">
        <v>431</v>
      </c>
      <c r="L121" s="611" t="s">
        <v>333</v>
      </c>
      <c r="M121" s="610" t="s">
        <v>331</v>
      </c>
      <c r="N121" s="611" t="s">
        <v>332</v>
      </c>
      <c r="O121" s="612" t="s">
        <v>1684</v>
      </c>
    </row>
    <row r="122" spans="1:28">
      <c r="A122" s="601" t="str">
        <f>'crop 22 OH八重のみ'!A56</f>
        <v>OH Pink Total</v>
      </c>
      <c r="B122" s="601">
        <f>'crop 22 OH八重のみ'!B56</f>
        <v>0</v>
      </c>
      <c r="C122" s="601">
        <f>'crop 22 OH八重のみ'!C56</f>
        <v>0</v>
      </c>
      <c r="D122" s="601">
        <f>'crop 22 OH八重のみ'!D56</f>
        <v>0</v>
      </c>
      <c r="E122" s="602">
        <f>'crop 22 OH八重のみ'!E56</f>
        <v>0</v>
      </c>
      <c r="F122" s="602">
        <f>'crop 22 OH八重のみ'!F56</f>
        <v>1.3099999999999998</v>
      </c>
      <c r="G122" s="602">
        <f>'crop 22 OH八重のみ'!G56</f>
        <v>21.359999999999996</v>
      </c>
      <c r="H122" s="602">
        <f>'crop 22 OH八重のみ'!H56</f>
        <v>44.000000000000007</v>
      </c>
      <c r="I122" s="602">
        <f>'crop 22 OH八重のみ'!I56</f>
        <v>65.36</v>
      </c>
      <c r="J122" s="602">
        <f>'crop 22 OH八重のみ'!J56</f>
        <v>0</v>
      </c>
      <c r="K122" s="602">
        <f>'crop 22 OH八重のみ'!K56</f>
        <v>0.99</v>
      </c>
      <c r="L122" s="602">
        <f>'crop 22 OH八重のみ'!L56</f>
        <v>29.99</v>
      </c>
      <c r="M122" s="602">
        <f>'crop 22 OH八重のみ'!M56</f>
        <v>63.489999999999995</v>
      </c>
      <c r="N122" s="602">
        <f>'crop 22 OH八重のみ'!N56</f>
        <v>93.47999999999999</v>
      </c>
      <c r="O122" s="604">
        <f>'crop 22 OH八重のみ'!O56</f>
        <v>43.023255813953476</v>
      </c>
    </row>
    <row r="123" spans="1:28">
      <c r="A123" s="601" t="str">
        <f>'crop 22 OH八重のみ'!A92</f>
        <v>OH White total</v>
      </c>
      <c r="B123" s="601">
        <f>'crop 22 OH八重のみ'!B92</f>
        <v>0</v>
      </c>
      <c r="C123" s="601">
        <f>'crop 22 OH八重のみ'!C92</f>
        <v>0</v>
      </c>
      <c r="D123" s="601">
        <f>'crop 22 OH八重のみ'!D92</f>
        <v>0</v>
      </c>
      <c r="E123" s="602">
        <f>'crop 22 OH八重のみ'!E92</f>
        <v>0.03</v>
      </c>
      <c r="F123" s="602">
        <f>'crop 22 OH八重のみ'!F92</f>
        <v>0.12</v>
      </c>
      <c r="G123" s="602">
        <f>'crop 22 OH八重のみ'!G92</f>
        <v>13.300000000000002</v>
      </c>
      <c r="H123" s="602">
        <f>'crop 22 OH八重のみ'!H92</f>
        <v>30.419999999999998</v>
      </c>
      <c r="I123" s="602">
        <f>'crop 22 OH八重のみ'!I92</f>
        <v>43.720000000000006</v>
      </c>
      <c r="J123" s="602">
        <f>'crop 22 OH八重のみ'!J92</f>
        <v>0.06</v>
      </c>
      <c r="K123" s="602">
        <f>'crop 22 OH八重のみ'!K92</f>
        <v>0.2</v>
      </c>
      <c r="L123" s="602">
        <f>'crop 22 OH八重のみ'!L92</f>
        <v>22.400000000000002</v>
      </c>
      <c r="M123" s="602">
        <f>'crop 22 OH八重のみ'!M92</f>
        <v>38.600000000000009</v>
      </c>
      <c r="N123" s="602">
        <f>'crop 22 OH八重のみ'!N92</f>
        <v>61</v>
      </c>
      <c r="O123" s="604">
        <f>'crop 22 OH八重のみ'!O92</f>
        <v>39.524245196706296</v>
      </c>
    </row>
    <row r="124" spans="1:28">
      <c r="A124" s="601" t="str">
        <f>'crop 22 OH八重のみ'!A115</f>
        <v>OH Red Total</v>
      </c>
      <c r="B124" s="601">
        <f>'crop 22 OH八重のみ'!B115</f>
        <v>0</v>
      </c>
      <c r="C124" s="601">
        <f>'crop 22 OH八重のみ'!C115</f>
        <v>0</v>
      </c>
      <c r="D124" s="601">
        <f>'crop 22 OH八重のみ'!D115</f>
        <v>0</v>
      </c>
      <c r="E124" s="602">
        <f>'crop 22 OH八重のみ'!E115</f>
        <v>0</v>
      </c>
      <c r="F124" s="602">
        <f>'crop 22 OH八重のみ'!F115</f>
        <v>0</v>
      </c>
      <c r="G124" s="602">
        <f>'crop 22 OH八重のみ'!G115</f>
        <v>9.11</v>
      </c>
      <c r="H124" s="602">
        <f>'crop 22 OH八重のみ'!H115</f>
        <v>22.089999999999996</v>
      </c>
      <c r="I124" s="602">
        <f>'crop 22 OH八重のみ'!I115</f>
        <v>31.200000000000003</v>
      </c>
      <c r="J124" s="602">
        <f>'crop 22 OH八重のみ'!J115</f>
        <v>0</v>
      </c>
      <c r="K124" s="602">
        <f>'crop 22 OH八重のみ'!K115</f>
        <v>0</v>
      </c>
      <c r="L124" s="602">
        <f>'crop 22 OH八重のみ'!L115</f>
        <v>16.240000000000002</v>
      </c>
      <c r="M124" s="602">
        <f>'crop 22 OH八重のみ'!M115</f>
        <v>26.41</v>
      </c>
      <c r="N124" s="602">
        <f>'crop 22 OH八重のみ'!N115</f>
        <v>42.65</v>
      </c>
      <c r="O124" s="604">
        <f>'crop 22 OH八重のみ'!O115</f>
        <v>36.698717948717928</v>
      </c>
    </row>
    <row r="125" spans="1:28">
      <c r="A125" s="601" t="str">
        <f>'crop 22 OH八重のみ'!A142</f>
        <v>OH White/Yellow, Bi-color Total</v>
      </c>
      <c r="B125" s="601">
        <f>'crop 22 OH八重のみ'!B142</f>
        <v>0</v>
      </c>
      <c r="C125" s="601">
        <f>'crop 22 OH八重のみ'!C142</f>
        <v>0</v>
      </c>
      <c r="D125" s="601">
        <f>'crop 22 OH八重のみ'!D142</f>
        <v>0</v>
      </c>
      <c r="E125" s="602">
        <f>'crop 22 OH八重のみ'!E142</f>
        <v>0</v>
      </c>
      <c r="F125" s="602">
        <f>'crop 22 OH八重のみ'!F142</f>
        <v>0</v>
      </c>
      <c r="G125" s="602">
        <f>'crop 22 OH八重のみ'!G142</f>
        <v>0.2</v>
      </c>
      <c r="H125" s="602">
        <f>'crop 22 OH八重のみ'!H142</f>
        <v>0.26</v>
      </c>
      <c r="I125" s="602">
        <f>'crop 22 OH八重のみ'!I142</f>
        <v>0.46</v>
      </c>
      <c r="J125" s="602">
        <f>'crop 22 OH八重のみ'!J142</f>
        <v>0</v>
      </c>
      <c r="K125" s="602">
        <f>'crop 22 OH八重のみ'!K142</f>
        <v>0</v>
      </c>
      <c r="L125" s="602">
        <f>'crop 22 OH八重のみ'!L142</f>
        <v>0.45</v>
      </c>
      <c r="M125" s="602">
        <f>'crop 22 OH八重のみ'!M142</f>
        <v>0.51</v>
      </c>
      <c r="N125" s="602">
        <f>'crop 22 OH八重のみ'!N142</f>
        <v>0.96</v>
      </c>
      <c r="O125" s="604">
        <f>'crop 22 OH八重のみ'!O142</f>
        <v>108.69565217391303</v>
      </c>
    </row>
    <row r="126" spans="1:28">
      <c r="A126" s="601" t="str">
        <f>'crop 22 OH八重のみ'!A160</f>
        <v>OR Unknown total</v>
      </c>
      <c r="B126" s="601">
        <f>'crop 22 OH八重のみ'!B160</f>
        <v>0</v>
      </c>
      <c r="C126" s="601">
        <f>'crop 22 OH八重のみ'!C160</f>
        <v>0</v>
      </c>
      <c r="D126" s="601">
        <f>'crop 22 OH八重のみ'!D160</f>
        <v>0</v>
      </c>
      <c r="E126" s="602">
        <f>'crop 22 OH八重のみ'!E160</f>
        <v>0</v>
      </c>
      <c r="F126" s="602">
        <f>'crop 22 OH八重のみ'!F160</f>
        <v>0</v>
      </c>
      <c r="G126" s="602">
        <f>'crop 22 OH八重のみ'!G160</f>
        <v>0.12</v>
      </c>
      <c r="H126" s="602">
        <f>'crop 22 OH八重のみ'!H160</f>
        <v>0.03</v>
      </c>
      <c r="I126" s="602">
        <f>'crop 22 OH八重のみ'!I160</f>
        <v>0.15</v>
      </c>
      <c r="J126" s="602">
        <f>'crop 22 OH八重のみ'!J160</f>
        <v>0</v>
      </c>
      <c r="K126" s="602">
        <f>'crop 22 OH八重のみ'!K160</f>
        <v>0</v>
      </c>
      <c r="L126" s="602">
        <f>'crop 22 OH八重のみ'!L160</f>
        <v>0.28000000000000003</v>
      </c>
      <c r="M126" s="602">
        <f>'crop 22 OH八重のみ'!M160</f>
        <v>0.26</v>
      </c>
      <c r="N126" s="602">
        <f>'crop 22 OH八重のみ'!N160</f>
        <v>0.54</v>
      </c>
      <c r="O126" s="604">
        <f>'crop 22 OH八重のみ'!O160</f>
        <v>260.00000000000006</v>
      </c>
    </row>
    <row r="127" spans="1:28">
      <c r="A127" s="601" t="str">
        <f>'crop 22 OH八重のみ'!A162</f>
        <v>Oriental Total (on Listed)</v>
      </c>
      <c r="B127" s="601">
        <f>'crop 22 OH八重のみ'!B162</f>
        <v>0</v>
      </c>
      <c r="C127" s="601">
        <f>'crop 22 OH八重のみ'!C162</f>
        <v>0</v>
      </c>
      <c r="D127" s="601">
        <f>'crop 22 OH八重のみ'!D162</f>
        <v>0</v>
      </c>
      <c r="E127" s="602">
        <f>'crop 22 OH八重のみ'!E162</f>
        <v>0.03</v>
      </c>
      <c r="F127" s="602">
        <f>'crop 22 OH八重のみ'!F162</f>
        <v>1.43</v>
      </c>
      <c r="G127" s="602">
        <f>'crop 22 OH八重のみ'!G162</f>
        <v>44.089999999999989</v>
      </c>
      <c r="H127" s="602">
        <f>'crop 22 OH八重のみ'!H162</f>
        <v>96.800000000000026</v>
      </c>
      <c r="I127" s="602">
        <f>'crop 22 OH八重のみ'!I162</f>
        <v>140.88999999999996</v>
      </c>
      <c r="J127" s="602">
        <f>'crop 22 OH八重のみ'!J162</f>
        <v>0.06</v>
      </c>
      <c r="K127" s="602">
        <f>'crop 22 OH八重のみ'!K162</f>
        <v>1.1900000000000002</v>
      </c>
      <c r="L127" s="602">
        <f>'crop 22 OH八重のみ'!L162</f>
        <v>69.360000000000014</v>
      </c>
      <c r="M127" s="602">
        <f>'crop 22 OH八重のみ'!M162</f>
        <v>129.26999999999992</v>
      </c>
      <c r="N127" s="602">
        <f>'crop 22 OH八重のみ'!N162</f>
        <v>198.62999999999994</v>
      </c>
      <c r="O127" s="604">
        <f>'crop 22 OH八重のみ'!O162</f>
        <v>40.982326637802544</v>
      </c>
    </row>
    <row r="129" spans="1:28" ht="21">
      <c r="A129" s="624" t="s">
        <v>1792</v>
      </c>
      <c r="B129" s="599"/>
      <c r="C129" s="599"/>
      <c r="D129" s="599"/>
    </row>
    <row r="130" spans="1:28" s="609" customFormat="1" ht="15" customHeight="1">
      <c r="A130" s="600"/>
      <c r="B130" s="600"/>
      <c r="C130" s="600"/>
      <c r="D130" s="600"/>
      <c r="E130" s="693" t="s">
        <v>635</v>
      </c>
      <c r="F130" s="693"/>
      <c r="G130" s="693"/>
      <c r="H130" s="693"/>
      <c r="I130" s="693"/>
      <c r="J130" s="693" t="s">
        <v>868</v>
      </c>
      <c r="K130" s="693"/>
      <c r="L130" s="693"/>
      <c r="M130" s="693"/>
      <c r="N130" s="693"/>
      <c r="O130" s="608"/>
    </row>
    <row r="131" spans="1:28" s="609" customFormat="1">
      <c r="A131" s="600" t="s">
        <v>256</v>
      </c>
      <c r="B131" s="600"/>
      <c r="C131" s="600"/>
      <c r="D131" s="600"/>
      <c r="E131" s="610" t="s">
        <v>60</v>
      </c>
      <c r="F131" s="611" t="s">
        <v>431</v>
      </c>
      <c r="G131" s="611" t="s">
        <v>333</v>
      </c>
      <c r="H131" s="610" t="s">
        <v>331</v>
      </c>
      <c r="I131" s="611" t="s">
        <v>332</v>
      </c>
      <c r="J131" s="610" t="s">
        <v>60</v>
      </c>
      <c r="K131" s="611" t="s">
        <v>431</v>
      </c>
      <c r="L131" s="611" t="s">
        <v>333</v>
      </c>
      <c r="M131" s="610" t="s">
        <v>331</v>
      </c>
      <c r="N131" s="611" t="s">
        <v>332</v>
      </c>
      <c r="O131" s="612" t="s">
        <v>1684</v>
      </c>
      <c r="AA131" s="609" t="s">
        <v>1751</v>
      </c>
      <c r="AB131" s="620">
        <v>47.57978317300352</v>
      </c>
    </row>
    <row r="132" spans="1:28">
      <c r="A132" s="601" t="s">
        <v>1720</v>
      </c>
      <c r="B132" s="601"/>
      <c r="C132" s="601"/>
      <c r="D132" s="601"/>
      <c r="E132" s="601">
        <f>E122/E$127*100</f>
        <v>0</v>
      </c>
      <c r="F132" s="602">
        <f t="shared" ref="F132:N132" si="44">F122/F$127*100</f>
        <v>91.608391608391599</v>
      </c>
      <c r="G132" s="602">
        <f t="shared" si="44"/>
        <v>48.446359718757094</v>
      </c>
      <c r="H132" s="602">
        <f t="shared" si="44"/>
        <v>45.454545454545446</v>
      </c>
      <c r="I132" s="602">
        <f t="shared" si="44"/>
        <v>46.390801334374352</v>
      </c>
      <c r="J132" s="601">
        <f t="shared" si="44"/>
        <v>0</v>
      </c>
      <c r="K132" s="602">
        <f t="shared" si="44"/>
        <v>83.193277310924358</v>
      </c>
      <c r="L132" s="602">
        <f t="shared" si="44"/>
        <v>43.238177623990765</v>
      </c>
      <c r="M132" s="602">
        <f t="shared" si="44"/>
        <v>49.114256981511588</v>
      </c>
      <c r="N132" s="602">
        <f t="shared" si="44"/>
        <v>47.062377284398138</v>
      </c>
      <c r="O132" s="604">
        <f t="shared" ref="O132:O137" si="45">(N132/I132-1)*100</f>
        <v>1.4476489534708037</v>
      </c>
      <c r="AA132" s="605" t="s">
        <v>1750</v>
      </c>
      <c r="AB132" s="606">
        <v>29.948592660457081</v>
      </c>
    </row>
    <row r="133" spans="1:28">
      <c r="A133" s="601" t="s">
        <v>1721</v>
      </c>
      <c r="B133" s="601"/>
      <c r="C133" s="601"/>
      <c r="D133" s="601"/>
      <c r="E133" s="601">
        <f t="shared" ref="E133:N136" si="46">E123/E$127*100</f>
        <v>100</v>
      </c>
      <c r="F133" s="602">
        <f t="shared" si="46"/>
        <v>8.3916083916083917</v>
      </c>
      <c r="G133" s="602">
        <f t="shared" si="46"/>
        <v>30.165570424132472</v>
      </c>
      <c r="H133" s="602">
        <f t="shared" si="46"/>
        <v>31.425619834710734</v>
      </c>
      <c r="I133" s="602">
        <f t="shared" si="46"/>
        <v>31.031301014976236</v>
      </c>
      <c r="J133" s="601">
        <f t="shared" si="46"/>
        <v>100</v>
      </c>
      <c r="K133" s="602">
        <f t="shared" si="46"/>
        <v>16.806722689075627</v>
      </c>
      <c r="L133" s="602">
        <f t="shared" si="46"/>
        <v>32.295271049596309</v>
      </c>
      <c r="M133" s="602">
        <f t="shared" si="46"/>
        <v>29.859982981356875</v>
      </c>
      <c r="N133" s="602">
        <f t="shared" si="46"/>
        <v>30.710366007148981</v>
      </c>
      <c r="O133" s="604">
        <f t="shared" si="45"/>
        <v>-1.0342299463124927</v>
      </c>
      <c r="AA133" s="605" t="s">
        <v>1754</v>
      </c>
      <c r="AB133" s="606">
        <v>21.7081488267929</v>
      </c>
    </row>
    <row r="134" spans="1:28">
      <c r="A134" s="601" t="s">
        <v>1722</v>
      </c>
      <c r="B134" s="601"/>
      <c r="C134" s="601"/>
      <c r="D134" s="601"/>
      <c r="E134" s="601">
        <f t="shared" si="46"/>
        <v>0</v>
      </c>
      <c r="F134" s="602">
        <f t="shared" si="46"/>
        <v>0</v>
      </c>
      <c r="G134" s="602">
        <f t="shared" si="46"/>
        <v>20.662281696529831</v>
      </c>
      <c r="H134" s="602">
        <f t="shared" si="46"/>
        <v>22.820247933884289</v>
      </c>
      <c r="I134" s="602">
        <f t="shared" si="46"/>
        <v>22.144935765490818</v>
      </c>
      <c r="J134" s="601">
        <f t="shared" si="46"/>
        <v>0</v>
      </c>
      <c r="K134" s="602">
        <f t="shared" si="46"/>
        <v>0</v>
      </c>
      <c r="L134" s="602">
        <f t="shared" si="46"/>
        <v>23.414071510957321</v>
      </c>
      <c r="M134" s="602">
        <f t="shared" si="46"/>
        <v>20.430107526881734</v>
      </c>
      <c r="N134" s="602">
        <f t="shared" si="46"/>
        <v>21.472083773850883</v>
      </c>
      <c r="O134" s="604">
        <f t="shared" si="45"/>
        <v>-3.0384011891714802</v>
      </c>
      <c r="AA134" s="605" t="s">
        <v>1755</v>
      </c>
      <c r="AB134" s="606">
        <v>0.4886242174377769</v>
      </c>
    </row>
    <row r="135" spans="1:28">
      <c r="A135" s="601" t="s">
        <v>1723</v>
      </c>
      <c r="B135" s="601"/>
      <c r="C135" s="601"/>
      <c r="D135" s="601"/>
      <c r="E135" s="601">
        <f t="shared" si="46"/>
        <v>0</v>
      </c>
      <c r="F135" s="602">
        <f t="shared" si="46"/>
        <v>0</v>
      </c>
      <c r="G135" s="602">
        <f t="shared" si="46"/>
        <v>0.45361760036289422</v>
      </c>
      <c r="H135" s="602">
        <f t="shared" si="46"/>
        <v>0.26859504132231399</v>
      </c>
      <c r="I135" s="602">
        <f t="shared" si="46"/>
        <v>0.32649584782454405</v>
      </c>
      <c r="J135" s="601">
        <f t="shared" si="46"/>
        <v>0</v>
      </c>
      <c r="K135" s="602">
        <f t="shared" si="46"/>
        <v>0</v>
      </c>
      <c r="L135" s="602">
        <f t="shared" si="46"/>
        <v>0.64878892733563998</v>
      </c>
      <c r="M135" s="602">
        <f t="shared" si="46"/>
        <v>0.39452309120445606</v>
      </c>
      <c r="N135" s="602">
        <f t="shared" si="46"/>
        <v>0.48331067814529538</v>
      </c>
      <c r="O135" s="604">
        <f t="shared" si="45"/>
        <v>48.029655312805765</v>
      </c>
      <c r="AA135" s="605" t="s">
        <v>1756</v>
      </c>
      <c r="AB135" s="606">
        <v>0.27485112230874953</v>
      </c>
    </row>
    <row r="136" spans="1:28">
      <c r="A136" s="601" t="s">
        <v>1724</v>
      </c>
      <c r="B136" s="601"/>
      <c r="C136" s="601"/>
      <c r="D136" s="601"/>
      <c r="E136" s="601">
        <f t="shared" si="46"/>
        <v>0</v>
      </c>
      <c r="F136" s="602">
        <f t="shared" si="46"/>
        <v>0</v>
      </c>
      <c r="G136" s="602">
        <f t="shared" si="46"/>
        <v>0.2721705602177365</v>
      </c>
      <c r="H136" s="602">
        <f t="shared" si="46"/>
        <v>3.0991735537190073E-2</v>
      </c>
      <c r="I136" s="602">
        <f t="shared" si="46"/>
        <v>0.10646603733409045</v>
      </c>
      <c r="J136" s="601">
        <f t="shared" si="46"/>
        <v>0</v>
      </c>
      <c r="K136" s="602">
        <f t="shared" si="46"/>
        <v>0</v>
      </c>
      <c r="L136" s="602">
        <f t="shared" si="46"/>
        <v>0.40369088811995385</v>
      </c>
      <c r="M136" s="602">
        <f t="shared" si="46"/>
        <v>0.20112941904540893</v>
      </c>
      <c r="N136" s="602">
        <f t="shared" si="46"/>
        <v>0.27186225645672868</v>
      </c>
      <c r="O136" s="604">
        <f t="shared" si="45"/>
        <v>155.35115541458998</v>
      </c>
    </row>
    <row r="137" spans="1:28">
      <c r="A137" s="601" t="s">
        <v>1725</v>
      </c>
      <c r="B137" s="601"/>
      <c r="C137" s="601"/>
      <c r="D137" s="601"/>
      <c r="E137" s="601">
        <f>SUM(E132:E136)</f>
        <v>100</v>
      </c>
      <c r="F137" s="601">
        <f t="shared" ref="F137:N137" si="47">SUM(F132:F136)</f>
        <v>99.999999999999986</v>
      </c>
      <c r="G137" s="601">
        <f t="shared" si="47"/>
        <v>100.00000000000001</v>
      </c>
      <c r="H137" s="601">
        <f t="shared" si="47"/>
        <v>99.999999999999972</v>
      </c>
      <c r="I137" s="601">
        <f t="shared" si="47"/>
        <v>100.00000000000003</v>
      </c>
      <c r="J137" s="601">
        <f t="shared" si="47"/>
        <v>100</v>
      </c>
      <c r="K137" s="601">
        <f t="shared" si="47"/>
        <v>99.999999999999986</v>
      </c>
      <c r="L137" s="601">
        <f t="shared" si="47"/>
        <v>100</v>
      </c>
      <c r="M137" s="601">
        <f t="shared" si="47"/>
        <v>100.00000000000007</v>
      </c>
      <c r="N137" s="601">
        <f t="shared" si="47"/>
        <v>100.00000000000003</v>
      </c>
      <c r="O137" s="604">
        <f t="shared" si="45"/>
        <v>0</v>
      </c>
    </row>
    <row r="140" spans="1:28" ht="21">
      <c r="A140" s="624" t="s">
        <v>1757</v>
      </c>
      <c r="B140" s="599"/>
      <c r="C140" s="599"/>
      <c r="D140" s="599"/>
    </row>
    <row r="141" spans="1:28" s="609" customFormat="1" ht="15" customHeight="1">
      <c r="A141" s="600"/>
      <c r="B141" s="600"/>
      <c r="C141" s="600"/>
      <c r="D141" s="600"/>
      <c r="E141" s="693" t="s">
        <v>635</v>
      </c>
      <c r="F141" s="693"/>
      <c r="G141" s="693"/>
      <c r="H141" s="693"/>
      <c r="I141" s="693"/>
      <c r="J141" s="693" t="s">
        <v>868</v>
      </c>
      <c r="K141" s="693"/>
      <c r="L141" s="693"/>
      <c r="M141" s="693"/>
      <c r="N141" s="693"/>
      <c r="O141" s="608"/>
    </row>
    <row r="142" spans="1:28" s="609" customFormat="1">
      <c r="A142" s="600" t="s">
        <v>256</v>
      </c>
      <c r="B142" s="600"/>
      <c r="C142" s="600"/>
      <c r="D142" s="600"/>
      <c r="E142" s="610" t="s">
        <v>60</v>
      </c>
      <c r="F142" s="611" t="s">
        <v>431</v>
      </c>
      <c r="G142" s="611" t="s">
        <v>333</v>
      </c>
      <c r="H142" s="610" t="s">
        <v>331</v>
      </c>
      <c r="I142" s="611" t="s">
        <v>332</v>
      </c>
      <c r="J142" s="610" t="s">
        <v>60</v>
      </c>
      <c r="K142" s="611" t="s">
        <v>431</v>
      </c>
      <c r="L142" s="611" t="s">
        <v>333</v>
      </c>
      <c r="M142" s="610" t="s">
        <v>331</v>
      </c>
      <c r="N142" s="611" t="s">
        <v>332</v>
      </c>
      <c r="O142" s="612" t="s">
        <v>1684</v>
      </c>
    </row>
    <row r="143" spans="1:28">
      <c r="A143" s="601" t="str">
        <f>'crop 22'!A557</f>
        <v>OT Yellow Total</v>
      </c>
      <c r="B143" s="601">
        <f>'crop 22'!B557</f>
        <v>0</v>
      </c>
      <c r="C143" s="601">
        <f>'crop 22'!C557</f>
        <v>0</v>
      </c>
      <c r="D143" s="601">
        <f>'crop 22'!D557</f>
        <v>0</v>
      </c>
      <c r="E143" s="602">
        <f>'crop 22'!E557</f>
        <v>0.21000000000000002</v>
      </c>
      <c r="F143" s="602">
        <f>'crop 22'!F557</f>
        <v>6.2600000000000007</v>
      </c>
      <c r="G143" s="602">
        <f>'crop 22'!G557</f>
        <v>98.249999999999972</v>
      </c>
      <c r="H143" s="602">
        <f>'crop 22'!H557</f>
        <v>170.95000000000002</v>
      </c>
      <c r="I143" s="602">
        <f>'crop 22'!I557</f>
        <v>269.2</v>
      </c>
      <c r="J143" s="602">
        <f>'crop 22'!J557</f>
        <v>0.18</v>
      </c>
      <c r="K143" s="602">
        <f>'crop 22'!K557</f>
        <v>8.1000000000000014</v>
      </c>
      <c r="L143" s="602">
        <f>'crop 22'!L557</f>
        <v>99.31</v>
      </c>
      <c r="M143" s="602">
        <f>'crop 22'!M557</f>
        <v>179.44000000000003</v>
      </c>
      <c r="N143" s="602">
        <f>'crop 22'!N557</f>
        <v>278.75</v>
      </c>
      <c r="O143" s="604">
        <f>'crop 22'!O557</f>
        <v>3.5475482912332934</v>
      </c>
    </row>
    <row r="144" spans="1:28">
      <c r="A144" s="601" t="str">
        <f>'crop 22'!A589</f>
        <v>OT Pink Total</v>
      </c>
      <c r="B144" s="601">
        <f>'crop 22'!B589</f>
        <v>0</v>
      </c>
      <c r="C144" s="601">
        <f>'crop 22'!C589</f>
        <v>0</v>
      </c>
      <c r="D144" s="601">
        <f>'crop 22'!D589</f>
        <v>0</v>
      </c>
      <c r="E144" s="602">
        <f>'crop 22'!E589</f>
        <v>0.19</v>
      </c>
      <c r="F144" s="602">
        <f>'crop 22'!F589</f>
        <v>9.36</v>
      </c>
      <c r="G144" s="602">
        <f>'crop 22'!G589</f>
        <v>56.65</v>
      </c>
      <c r="H144" s="602">
        <f>'crop 22'!H589</f>
        <v>180.09999999999997</v>
      </c>
      <c r="I144" s="602">
        <f>'crop 22'!I589</f>
        <v>236.74999999999997</v>
      </c>
      <c r="J144" s="602">
        <f>'crop 22'!J589</f>
        <v>0.25999999999999995</v>
      </c>
      <c r="K144" s="602">
        <f>'crop 22'!K589</f>
        <v>11.05</v>
      </c>
      <c r="L144" s="602">
        <f>'crop 22'!L589</f>
        <v>69.319999999999993</v>
      </c>
      <c r="M144" s="602">
        <f>'crop 22'!M589</f>
        <v>169.63</v>
      </c>
      <c r="N144" s="602">
        <f>'crop 22'!N589</f>
        <v>238.95000000000005</v>
      </c>
      <c r="O144" s="604">
        <f>'crop 22'!O589</f>
        <v>0.92925026399157673</v>
      </c>
    </row>
    <row r="145" spans="1:29">
      <c r="A145" s="601" t="str">
        <f>'crop 22'!A612</f>
        <v>OT White total</v>
      </c>
      <c r="B145" s="601">
        <f>'crop 22'!B612</f>
        <v>0</v>
      </c>
      <c r="C145" s="601">
        <f>'crop 22'!C612</f>
        <v>0</v>
      </c>
      <c r="D145" s="601">
        <f>'crop 22'!D612</f>
        <v>0</v>
      </c>
      <c r="E145" s="602">
        <f>'crop 22'!E612</f>
        <v>0.05</v>
      </c>
      <c r="F145" s="602">
        <f>'crop 22'!F612</f>
        <v>17.079999999999998</v>
      </c>
      <c r="G145" s="602">
        <f>'crop 22'!G612</f>
        <v>50.149999999999991</v>
      </c>
      <c r="H145" s="602">
        <f>'crop 22'!H612</f>
        <v>152.07</v>
      </c>
      <c r="I145" s="602">
        <f>'crop 22'!I612</f>
        <v>202.21999999999997</v>
      </c>
      <c r="J145" s="602">
        <f>'crop 22'!J612</f>
        <v>0.02</v>
      </c>
      <c r="K145" s="602">
        <f>'crop 22'!K612</f>
        <v>15.319999999999999</v>
      </c>
      <c r="L145" s="602">
        <f>'crop 22'!L612</f>
        <v>75.61999999999999</v>
      </c>
      <c r="M145" s="602">
        <f>'crop 22'!M612</f>
        <v>165.70000000000002</v>
      </c>
      <c r="N145" s="602">
        <f>'crop 22'!N612</f>
        <v>241.32</v>
      </c>
      <c r="O145" s="604">
        <f>'crop 22'!O612</f>
        <v>19.335377311838609</v>
      </c>
    </row>
    <row r="146" spans="1:29">
      <c r="A146" s="601" t="str">
        <f>'crop 22'!A644</f>
        <v>OT Red Total</v>
      </c>
      <c r="B146" s="601">
        <f>'crop 22'!B644</f>
        <v>0</v>
      </c>
      <c r="C146" s="601">
        <f>'crop 22'!C644</f>
        <v>0</v>
      </c>
      <c r="D146" s="601">
        <f>'crop 22'!D644</f>
        <v>0</v>
      </c>
      <c r="E146" s="602">
        <f>'crop 22'!E644</f>
        <v>0.28000000000000003</v>
      </c>
      <c r="F146" s="602">
        <f>'crop 22'!F644</f>
        <v>14.85</v>
      </c>
      <c r="G146" s="602">
        <f>'crop 22'!G644</f>
        <v>89.42</v>
      </c>
      <c r="H146" s="602">
        <f>'crop 22'!H644</f>
        <v>220.82000000000002</v>
      </c>
      <c r="I146" s="602">
        <f>'crop 22'!I644</f>
        <v>310.24</v>
      </c>
      <c r="J146" s="602">
        <f>'crop 22'!J644</f>
        <v>0.29000000000000004</v>
      </c>
      <c r="K146" s="602">
        <f>'crop 22'!K644</f>
        <v>16.149999999999999</v>
      </c>
      <c r="L146" s="602">
        <f>'crop 22'!L644</f>
        <v>92.05</v>
      </c>
      <c r="M146" s="602">
        <f>'crop 22'!M644</f>
        <v>234.47</v>
      </c>
      <c r="N146" s="602">
        <f>'crop 22'!N644</f>
        <v>326.52000000000004</v>
      </c>
      <c r="O146" s="604">
        <f>'crop 22'!O644</f>
        <v>5.247550283651381</v>
      </c>
    </row>
    <row r="147" spans="1:29">
      <c r="A147" s="601" t="str">
        <f>'crop 22'!A655</f>
        <v>OT Orange, Apricot Total</v>
      </c>
      <c r="B147" s="601">
        <f>'crop 22'!B655</f>
        <v>0</v>
      </c>
      <c r="C147" s="601">
        <f>'crop 22'!C655</f>
        <v>0</v>
      </c>
      <c r="D147" s="601">
        <f>'crop 22'!D655</f>
        <v>0</v>
      </c>
      <c r="E147" s="602">
        <f>'crop 22'!E655</f>
        <v>0</v>
      </c>
      <c r="F147" s="602">
        <f>'crop 22'!F655</f>
        <v>0.18</v>
      </c>
      <c r="G147" s="602">
        <f>'crop 22'!G655</f>
        <v>6.89</v>
      </c>
      <c r="H147" s="602">
        <f>'crop 22'!H655</f>
        <v>24.31</v>
      </c>
      <c r="I147" s="602">
        <f>'crop 22'!I655</f>
        <v>31.199999999999996</v>
      </c>
      <c r="J147" s="602">
        <f>'crop 22'!J655</f>
        <v>0</v>
      </c>
      <c r="K147" s="602">
        <f>'crop 22'!K655</f>
        <v>0.49</v>
      </c>
      <c r="L147" s="602">
        <f>'crop 22'!L655</f>
        <v>8.15</v>
      </c>
      <c r="M147" s="602">
        <f>'crop 22'!M655</f>
        <v>19.880000000000003</v>
      </c>
      <c r="N147" s="602">
        <f>'crop 22'!N655</f>
        <v>28.03</v>
      </c>
      <c r="O147" s="604">
        <f>'crop 22'!O655</f>
        <v>-10.160256410256396</v>
      </c>
    </row>
    <row r="148" spans="1:29">
      <c r="A148" s="601" t="str">
        <f>'crop 22'!A663</f>
        <v>OT Bi-color total</v>
      </c>
      <c r="B148" s="601">
        <f>'crop 22'!B663</f>
        <v>0</v>
      </c>
      <c r="C148" s="601">
        <f>'crop 22'!C663</f>
        <v>0</v>
      </c>
      <c r="D148" s="601">
        <f>'crop 22'!D663</f>
        <v>0</v>
      </c>
      <c r="E148" s="602">
        <f>'crop 22'!E663</f>
        <v>0</v>
      </c>
      <c r="F148" s="602">
        <f>'crop 22'!F663</f>
        <v>0.67999999999999994</v>
      </c>
      <c r="G148" s="602">
        <f>'crop 22'!G663</f>
        <v>2.5799999999999996</v>
      </c>
      <c r="H148" s="602">
        <f>'crop 22'!H663</f>
        <v>3.9299999999999997</v>
      </c>
      <c r="I148" s="602">
        <f>'crop 22'!I663</f>
        <v>6.51</v>
      </c>
      <c r="J148" s="602">
        <f>'crop 22'!J663</f>
        <v>0.01</v>
      </c>
      <c r="K148" s="602">
        <f>'crop 22'!K663</f>
        <v>0.67</v>
      </c>
      <c r="L148" s="602">
        <f>'crop 22'!L663</f>
        <v>1.4300000000000002</v>
      </c>
      <c r="M148" s="602">
        <f>'crop 22'!M663</f>
        <v>4.83</v>
      </c>
      <c r="N148" s="602">
        <f>'crop 22'!N663</f>
        <v>6.26</v>
      </c>
      <c r="O148" s="604">
        <f>'crop 22'!O663</f>
        <v>-3.8402457757296449</v>
      </c>
    </row>
    <row r="149" spans="1:29">
      <c r="A149" s="601" t="str">
        <f>'crop 22'!A670</f>
        <v>Unknown　Total</v>
      </c>
      <c r="B149" s="601">
        <f>'crop 22'!B670</f>
        <v>0</v>
      </c>
      <c r="C149" s="601">
        <f>'crop 22'!C670</f>
        <v>0</v>
      </c>
      <c r="D149" s="601">
        <f>'crop 22'!D670</f>
        <v>0</v>
      </c>
      <c r="E149" s="602">
        <f>'crop 22'!E670</f>
        <v>0</v>
      </c>
      <c r="F149" s="602">
        <f>'crop 22'!F670</f>
        <v>0</v>
      </c>
      <c r="G149" s="602">
        <f>'crop 22'!G670</f>
        <v>0</v>
      </c>
      <c r="H149" s="602">
        <f>'crop 22'!H670</f>
        <v>0</v>
      </c>
      <c r="I149" s="602">
        <f>'crop 22'!I670</f>
        <v>0</v>
      </c>
      <c r="J149" s="602">
        <f>'crop 22'!J670</f>
        <v>0.02</v>
      </c>
      <c r="K149" s="602">
        <f>'crop 22'!K670</f>
        <v>0</v>
      </c>
      <c r="L149" s="602">
        <f>'crop 22'!L670</f>
        <v>0.04</v>
      </c>
      <c r="M149" s="602">
        <f>'crop 22'!M670</f>
        <v>0</v>
      </c>
      <c r="N149" s="602">
        <f>'crop 22'!N670</f>
        <v>0.04</v>
      </c>
      <c r="O149" s="604" t="e">
        <f>'crop 22'!O670</f>
        <v>#DIV/0!</v>
      </c>
    </row>
    <row r="150" spans="1:29">
      <c r="A150" s="601" t="str">
        <f>'crop 22'!A672</f>
        <v>OT hybrids Total (on Listed)</v>
      </c>
      <c r="B150" s="601">
        <f>'crop 22'!B672</f>
        <v>0</v>
      </c>
      <c r="C150" s="601">
        <f>'crop 22'!C672</f>
        <v>0</v>
      </c>
      <c r="D150" s="601">
        <f>'crop 22'!D672</f>
        <v>0</v>
      </c>
      <c r="E150" s="602">
        <f>'crop 22'!E672</f>
        <v>0.7300000000000002</v>
      </c>
      <c r="F150" s="602">
        <f>'crop 22'!F672</f>
        <v>48.410000000000011</v>
      </c>
      <c r="G150" s="602">
        <f>'crop 22'!G672</f>
        <v>303.93999999999988</v>
      </c>
      <c r="H150" s="602">
        <f>'crop 22'!H672</f>
        <v>752.17999999999961</v>
      </c>
      <c r="I150" s="602">
        <f>'crop 22'!I672</f>
        <v>1056.1199999999999</v>
      </c>
      <c r="J150" s="602">
        <f>'crop 22'!J672</f>
        <v>0.78000000000000014</v>
      </c>
      <c r="K150" s="602">
        <f>'crop 22'!K672</f>
        <v>51.78</v>
      </c>
      <c r="L150" s="602">
        <f>'crop 22'!L672</f>
        <v>345.91999999999996</v>
      </c>
      <c r="M150" s="602">
        <f>'crop 22'!M672</f>
        <v>773.95</v>
      </c>
      <c r="N150" s="602">
        <f>'crop 22'!N672</f>
        <v>1119.8700000000003</v>
      </c>
      <c r="O150" s="604">
        <f>'crop 22'!O672</f>
        <v>6.0362458811499042</v>
      </c>
    </row>
    <row r="152" spans="1:29" ht="21">
      <c r="A152" s="624" t="s">
        <v>1760</v>
      </c>
      <c r="B152" s="599"/>
      <c r="C152" s="599"/>
      <c r="D152" s="599"/>
    </row>
    <row r="153" spans="1:29" s="609" customFormat="1" ht="15" customHeight="1">
      <c r="A153" s="600"/>
      <c r="B153" s="600"/>
      <c r="C153" s="600"/>
      <c r="D153" s="600"/>
      <c r="E153" s="693" t="s">
        <v>635</v>
      </c>
      <c r="F153" s="693"/>
      <c r="G153" s="693"/>
      <c r="H153" s="693"/>
      <c r="I153" s="693"/>
      <c r="J153" s="693" t="s">
        <v>868</v>
      </c>
      <c r="K153" s="693"/>
      <c r="L153" s="693"/>
      <c r="M153" s="693"/>
      <c r="N153" s="693"/>
      <c r="O153" s="608"/>
    </row>
    <row r="154" spans="1:29" s="609" customFormat="1">
      <c r="A154" s="600" t="s">
        <v>256</v>
      </c>
      <c r="B154" s="600"/>
      <c r="C154" s="600"/>
      <c r="D154" s="600"/>
      <c r="E154" s="610" t="s">
        <v>60</v>
      </c>
      <c r="F154" s="611" t="s">
        <v>431</v>
      </c>
      <c r="G154" s="611" t="s">
        <v>333</v>
      </c>
      <c r="H154" s="610" t="s">
        <v>331</v>
      </c>
      <c r="I154" s="611" t="s">
        <v>332</v>
      </c>
      <c r="J154" s="610" t="s">
        <v>60</v>
      </c>
      <c r="K154" s="611" t="s">
        <v>431</v>
      </c>
      <c r="L154" s="611" t="s">
        <v>333</v>
      </c>
      <c r="M154" s="610" t="s">
        <v>331</v>
      </c>
      <c r="N154" s="611" t="s">
        <v>332</v>
      </c>
      <c r="O154" s="612" t="s">
        <v>1684</v>
      </c>
    </row>
    <row r="155" spans="1:29">
      <c r="A155" s="601" t="s">
        <v>1726</v>
      </c>
      <c r="B155" s="601"/>
      <c r="C155" s="601"/>
      <c r="D155" s="601"/>
      <c r="E155" s="602">
        <f>E143/E$150*100</f>
        <v>28.767123287671225</v>
      </c>
      <c r="F155" s="602">
        <f t="shared" ref="F155:N155" si="48">F143/F$150*100</f>
        <v>12.931212559388555</v>
      </c>
      <c r="G155" s="602">
        <f t="shared" si="48"/>
        <v>32.325458972165563</v>
      </c>
      <c r="H155" s="602">
        <f t="shared" si="48"/>
        <v>22.727272727272741</v>
      </c>
      <c r="I155" s="602">
        <f t="shared" si="48"/>
        <v>25.489527705185015</v>
      </c>
      <c r="J155" s="602">
        <f t="shared" si="48"/>
        <v>23.076923076923073</v>
      </c>
      <c r="K155" s="602">
        <f t="shared" si="48"/>
        <v>15.643105446118193</v>
      </c>
      <c r="L155" s="602">
        <f t="shared" si="48"/>
        <v>28.708950046253474</v>
      </c>
      <c r="M155" s="602">
        <f t="shared" si="48"/>
        <v>23.184960268751215</v>
      </c>
      <c r="N155" s="602">
        <f t="shared" si="48"/>
        <v>24.891282023806326</v>
      </c>
      <c r="O155" s="604">
        <f t="shared" ref="O155:O162" si="49">(N155/I155-1)*100</f>
        <v>-2.34702536782192</v>
      </c>
      <c r="AB155" s="605" t="s">
        <v>1754</v>
      </c>
      <c r="AC155" s="606">
        <v>29.156955718074411</v>
      </c>
    </row>
    <row r="156" spans="1:29">
      <c r="A156" s="601" t="s">
        <v>1727</v>
      </c>
      <c r="B156" s="601"/>
      <c r="C156" s="601"/>
      <c r="D156" s="601"/>
      <c r="E156" s="602">
        <f t="shared" ref="E156:N161" si="50">E144/E$150*100</f>
        <v>26.027397260273965</v>
      </c>
      <c r="F156" s="602">
        <f t="shared" si="50"/>
        <v>19.334848171865314</v>
      </c>
      <c r="G156" s="602">
        <f t="shared" si="50"/>
        <v>18.63854708166086</v>
      </c>
      <c r="H156" s="602">
        <f t="shared" si="50"/>
        <v>23.943736871493535</v>
      </c>
      <c r="I156" s="602">
        <f t="shared" si="50"/>
        <v>22.416960193917358</v>
      </c>
      <c r="J156" s="602">
        <f t="shared" si="50"/>
        <v>33.333333333333321</v>
      </c>
      <c r="K156" s="602">
        <f t="shared" si="50"/>
        <v>21.34028582464272</v>
      </c>
      <c r="L156" s="602">
        <f t="shared" si="50"/>
        <v>20.039315448658652</v>
      </c>
      <c r="M156" s="602">
        <f t="shared" si="50"/>
        <v>21.917436526907423</v>
      </c>
      <c r="N156" s="602">
        <f t="shared" si="50"/>
        <v>21.337298079241336</v>
      </c>
      <c r="O156" s="604">
        <f t="shared" si="49"/>
        <v>-4.8162735060259365</v>
      </c>
      <c r="AB156" s="605" t="s">
        <v>1752</v>
      </c>
      <c r="AC156" s="606">
        <v>24.891282023806326</v>
      </c>
    </row>
    <row r="157" spans="1:29">
      <c r="A157" s="601" t="s">
        <v>1728</v>
      </c>
      <c r="B157" s="601"/>
      <c r="C157" s="601"/>
      <c r="D157" s="601"/>
      <c r="E157" s="602">
        <f t="shared" si="50"/>
        <v>6.8493150684931488</v>
      </c>
      <c r="F157" s="602">
        <f t="shared" si="50"/>
        <v>35.281966535839693</v>
      </c>
      <c r="G157" s="602">
        <f t="shared" si="50"/>
        <v>16.499967098769496</v>
      </c>
      <c r="H157" s="602">
        <f t="shared" si="50"/>
        <v>20.217235236246651</v>
      </c>
      <c r="I157" s="602">
        <f t="shared" si="50"/>
        <v>19.147445366056886</v>
      </c>
      <c r="J157" s="602">
        <f t="shared" si="50"/>
        <v>2.5641025641025639</v>
      </c>
      <c r="K157" s="602">
        <f t="shared" si="50"/>
        <v>29.586713016608723</v>
      </c>
      <c r="L157" s="602">
        <f t="shared" si="50"/>
        <v>21.860545790934317</v>
      </c>
      <c r="M157" s="602">
        <f t="shared" si="50"/>
        <v>21.409651786291107</v>
      </c>
      <c r="N157" s="602">
        <f t="shared" si="50"/>
        <v>21.548929786493069</v>
      </c>
      <c r="O157" s="604">
        <f t="shared" si="49"/>
        <v>12.542061745183775</v>
      </c>
      <c r="AB157" s="605" t="s">
        <v>1750</v>
      </c>
      <c r="AC157" s="606">
        <v>21.548929786493069</v>
      </c>
    </row>
    <row r="158" spans="1:29">
      <c r="A158" s="601" t="s">
        <v>1729</v>
      </c>
      <c r="B158" s="601"/>
      <c r="C158" s="601"/>
      <c r="D158" s="601"/>
      <c r="E158" s="602">
        <f t="shared" si="50"/>
        <v>38.356164383561634</v>
      </c>
      <c r="F158" s="602">
        <f t="shared" si="50"/>
        <v>30.675480272670931</v>
      </c>
      <c r="G158" s="602">
        <f t="shared" si="50"/>
        <v>29.420280318483922</v>
      </c>
      <c r="H158" s="602">
        <f t="shared" si="50"/>
        <v>29.357334680528613</v>
      </c>
      <c r="I158" s="602">
        <f t="shared" si="50"/>
        <v>29.37544975949703</v>
      </c>
      <c r="J158" s="602">
        <f t="shared" si="50"/>
        <v>37.179487179487175</v>
      </c>
      <c r="K158" s="602">
        <f t="shared" si="50"/>
        <v>31.189648512939357</v>
      </c>
      <c r="L158" s="602">
        <f t="shared" si="50"/>
        <v>26.610198889916749</v>
      </c>
      <c r="M158" s="602">
        <f t="shared" si="50"/>
        <v>30.295238710511015</v>
      </c>
      <c r="N158" s="602">
        <f t="shared" si="50"/>
        <v>29.156955718074411</v>
      </c>
      <c r="O158" s="604">
        <f t="shared" si="49"/>
        <v>-0.74379811445093313</v>
      </c>
      <c r="AB158" s="605" t="s">
        <v>1751</v>
      </c>
      <c r="AC158" s="606">
        <v>21.337298079241336</v>
      </c>
    </row>
    <row r="159" spans="1:29">
      <c r="A159" s="601" t="s">
        <v>1730</v>
      </c>
      <c r="B159" s="601"/>
      <c r="C159" s="601"/>
      <c r="D159" s="601"/>
      <c r="E159" s="602">
        <f t="shared" si="50"/>
        <v>0</v>
      </c>
      <c r="F159" s="602">
        <f t="shared" si="50"/>
        <v>0.37182400330510212</v>
      </c>
      <c r="G159" s="602">
        <f t="shared" si="50"/>
        <v>2.2668947818648424</v>
      </c>
      <c r="H159" s="602">
        <f t="shared" si="50"/>
        <v>3.2319391634981001</v>
      </c>
      <c r="I159" s="602">
        <f t="shared" si="50"/>
        <v>2.954209748892171</v>
      </c>
      <c r="J159" s="602">
        <f t="shared" si="50"/>
        <v>0</v>
      </c>
      <c r="K159" s="602">
        <f t="shared" si="50"/>
        <v>0.94631131711085359</v>
      </c>
      <c r="L159" s="602">
        <f t="shared" si="50"/>
        <v>2.3560360777058285</v>
      </c>
      <c r="M159" s="602">
        <f t="shared" si="50"/>
        <v>2.568641385102397</v>
      </c>
      <c r="N159" s="602">
        <f t="shared" si="50"/>
        <v>2.502969094627054</v>
      </c>
      <c r="O159" s="604">
        <f t="shared" si="49"/>
        <v>-15.274496146874217</v>
      </c>
      <c r="AB159" s="605" t="s">
        <v>1753</v>
      </c>
      <c r="AC159" s="606">
        <v>2.502969094627054</v>
      </c>
    </row>
    <row r="160" spans="1:29">
      <c r="A160" s="601" t="s">
        <v>1731</v>
      </c>
      <c r="B160" s="601"/>
      <c r="C160" s="601"/>
      <c r="D160" s="601"/>
      <c r="E160" s="602">
        <f t="shared" si="50"/>
        <v>0</v>
      </c>
      <c r="F160" s="602">
        <f t="shared" si="50"/>
        <v>1.4046684569303858</v>
      </c>
      <c r="G160" s="602">
        <f t="shared" si="50"/>
        <v>0.84885174705534006</v>
      </c>
      <c r="H160" s="602">
        <f t="shared" si="50"/>
        <v>0.52248132096040867</v>
      </c>
      <c r="I160" s="602">
        <f t="shared" si="50"/>
        <v>0.61640722645153967</v>
      </c>
      <c r="J160" s="602">
        <f t="shared" si="50"/>
        <v>1.2820512820512819</v>
      </c>
      <c r="K160" s="602">
        <f t="shared" si="50"/>
        <v>1.2939358825801468</v>
      </c>
      <c r="L160" s="602">
        <f t="shared" si="50"/>
        <v>0.41339037927844602</v>
      </c>
      <c r="M160" s="602">
        <f t="shared" si="50"/>
        <v>0.62407132243684993</v>
      </c>
      <c r="N160" s="602">
        <f t="shared" si="50"/>
        <v>0.55899345459740846</v>
      </c>
      <c r="O160" s="604">
        <f t="shared" si="49"/>
        <v>-9.3142600200591517</v>
      </c>
      <c r="AB160" s="605" t="s">
        <v>1755</v>
      </c>
      <c r="AC160" s="606">
        <v>0.55899345459740846</v>
      </c>
    </row>
    <row r="161" spans="1:29">
      <c r="A161" s="601" t="s">
        <v>1732</v>
      </c>
      <c r="B161" s="601"/>
      <c r="C161" s="601"/>
      <c r="D161" s="601"/>
      <c r="E161" s="602">
        <f t="shared" si="50"/>
        <v>0</v>
      </c>
      <c r="F161" s="602">
        <f t="shared" si="50"/>
        <v>0</v>
      </c>
      <c r="G161" s="602">
        <f t="shared" si="50"/>
        <v>0</v>
      </c>
      <c r="H161" s="602">
        <f t="shared" si="50"/>
        <v>0</v>
      </c>
      <c r="I161" s="602">
        <f t="shared" si="50"/>
        <v>0</v>
      </c>
      <c r="J161" s="602">
        <f t="shared" si="50"/>
        <v>2.5641025641025639</v>
      </c>
      <c r="K161" s="602">
        <f t="shared" si="50"/>
        <v>0</v>
      </c>
      <c r="L161" s="602">
        <f t="shared" si="50"/>
        <v>1.1563367252543942E-2</v>
      </c>
      <c r="M161" s="602">
        <f t="shared" si="50"/>
        <v>0</v>
      </c>
      <c r="N161" s="602">
        <f t="shared" si="50"/>
        <v>3.5718431603668269E-3</v>
      </c>
      <c r="O161" s="604" t="e">
        <f t="shared" si="49"/>
        <v>#DIV/0!</v>
      </c>
      <c r="AB161" s="605" t="s">
        <v>1756</v>
      </c>
      <c r="AC161" s="606">
        <v>3.5718431603668269E-3</v>
      </c>
    </row>
    <row r="162" spans="1:29">
      <c r="A162" s="601" t="s">
        <v>1733</v>
      </c>
      <c r="B162" s="601"/>
      <c r="C162" s="601"/>
      <c r="D162" s="601"/>
      <c r="E162" s="602">
        <f>SUM(E155:E161)</f>
        <v>99.999999999999972</v>
      </c>
      <c r="F162" s="602">
        <f t="shared" ref="F162:N162" si="51">SUM(F155:F161)</f>
        <v>100</v>
      </c>
      <c r="G162" s="602">
        <f t="shared" si="51"/>
        <v>100.00000000000001</v>
      </c>
      <c r="H162" s="602">
        <f t="shared" si="51"/>
        <v>100.00000000000004</v>
      </c>
      <c r="I162" s="602">
        <f t="shared" si="51"/>
        <v>100</v>
      </c>
      <c r="J162" s="602">
        <f t="shared" si="51"/>
        <v>99.999999999999986</v>
      </c>
      <c r="K162" s="602">
        <f t="shared" si="51"/>
        <v>99.999999999999986</v>
      </c>
      <c r="L162" s="602">
        <f t="shared" si="51"/>
        <v>100</v>
      </c>
      <c r="M162" s="602">
        <f t="shared" si="51"/>
        <v>100</v>
      </c>
      <c r="N162" s="602">
        <f t="shared" si="51"/>
        <v>99.999999999999986</v>
      </c>
      <c r="O162" s="604">
        <f t="shared" si="49"/>
        <v>-1.1102230246251565E-14</v>
      </c>
    </row>
    <row r="166" spans="1:29" ht="21">
      <c r="A166" s="628" t="s">
        <v>1744</v>
      </c>
    </row>
    <row r="167" spans="1:29" s="609" customFormat="1" ht="15" customHeight="1">
      <c r="A167" s="600"/>
      <c r="B167" s="600"/>
      <c r="C167" s="600"/>
      <c r="D167" s="600"/>
      <c r="E167" s="693" t="s">
        <v>635</v>
      </c>
      <c r="F167" s="693"/>
      <c r="G167" s="693"/>
      <c r="H167" s="693"/>
      <c r="I167" s="693"/>
      <c r="J167" s="693" t="s">
        <v>868</v>
      </c>
      <c r="K167" s="693"/>
      <c r="L167" s="693"/>
      <c r="M167" s="693"/>
      <c r="N167" s="693"/>
      <c r="O167" s="608"/>
    </row>
    <row r="168" spans="1:29" s="609" customFormat="1">
      <c r="A168" s="600" t="s">
        <v>256</v>
      </c>
      <c r="B168" s="600"/>
      <c r="C168" s="600"/>
      <c r="D168" s="600"/>
      <c r="E168" s="610" t="s">
        <v>60</v>
      </c>
      <c r="F168" s="611" t="s">
        <v>431</v>
      </c>
      <c r="G168" s="611" t="s">
        <v>333</v>
      </c>
      <c r="H168" s="610" t="s">
        <v>331</v>
      </c>
      <c r="I168" s="611" t="s">
        <v>332</v>
      </c>
      <c r="J168" s="610" t="s">
        <v>60</v>
      </c>
      <c r="K168" s="611" t="s">
        <v>431</v>
      </c>
      <c r="L168" s="611" t="s">
        <v>333</v>
      </c>
      <c r="M168" s="610" t="s">
        <v>331</v>
      </c>
      <c r="N168" s="611" t="s">
        <v>332</v>
      </c>
      <c r="O168" s="612" t="s">
        <v>1684</v>
      </c>
    </row>
    <row r="169" spans="1:29">
      <c r="A169" s="311" t="s">
        <v>855</v>
      </c>
      <c r="B169" s="601"/>
      <c r="C169" s="601"/>
      <c r="D169" s="601"/>
      <c r="E169" s="602">
        <f>'crop 22'!E714</f>
        <v>0</v>
      </c>
      <c r="F169" s="602">
        <f>'crop 22'!F714</f>
        <v>0</v>
      </c>
      <c r="G169" s="602">
        <f>'crop 22'!G714</f>
        <v>0</v>
      </c>
      <c r="H169" s="602">
        <f>'crop 22'!H714</f>
        <v>0.59</v>
      </c>
      <c r="I169" s="602">
        <f>'crop 22'!I714</f>
        <v>0.59</v>
      </c>
      <c r="J169" s="602">
        <f>'crop 22'!J714</f>
        <v>0</v>
      </c>
      <c r="K169" s="602">
        <f>'crop 22'!K714</f>
        <v>0.04</v>
      </c>
      <c r="L169" s="602">
        <f>'crop 22'!L714</f>
        <v>0</v>
      </c>
      <c r="M169" s="602">
        <f>'crop 22'!M714</f>
        <v>0.31</v>
      </c>
      <c r="N169" s="602">
        <f>'crop 22'!N714</f>
        <v>0.31</v>
      </c>
      <c r="O169" s="604">
        <f>'crop 22'!O714</f>
        <v>-47.457627118644062</v>
      </c>
    </row>
    <row r="170" spans="1:29">
      <c r="A170" s="311" t="s">
        <v>17</v>
      </c>
      <c r="B170" s="601"/>
      <c r="C170" s="601"/>
      <c r="D170" s="601"/>
      <c r="E170" s="602">
        <f>SUM('crop 22'!E716:E717)</f>
        <v>0</v>
      </c>
      <c r="F170" s="602">
        <f>SUM('crop 22'!F716:F717)</f>
        <v>0</v>
      </c>
      <c r="G170" s="602">
        <f>SUM('crop 22'!G716:G717)</f>
        <v>0.45</v>
      </c>
      <c r="H170" s="602">
        <f>SUM('crop 22'!H716:H717)</f>
        <v>1.4300000000000002</v>
      </c>
      <c r="I170" s="602">
        <f>SUM('crop 22'!I716:I717)</f>
        <v>1.88</v>
      </c>
      <c r="J170" s="602">
        <f>SUM('crop 22'!J716:J717)</f>
        <v>0</v>
      </c>
      <c r="K170" s="602">
        <f>SUM('crop 22'!K716:K717)</f>
        <v>0.31</v>
      </c>
      <c r="L170" s="602">
        <f>SUM('crop 22'!L716:L717)</f>
        <v>0.55000000000000004</v>
      </c>
      <c r="M170" s="602">
        <f>SUM('crop 22'!M716:M717)</f>
        <v>1.2799999999999998</v>
      </c>
      <c r="N170" s="602">
        <f>SUM('crop 22'!N716:N717)</f>
        <v>1.83</v>
      </c>
      <c r="O170" s="604">
        <f t="shared" ref="O170:O171" si="52">(N170/I170-1)*100</f>
        <v>-2.6595744680851019</v>
      </c>
    </row>
    <row r="171" spans="1:29">
      <c r="A171" s="300" t="s">
        <v>859</v>
      </c>
      <c r="B171" s="601"/>
      <c r="C171" s="601"/>
      <c r="D171" s="601"/>
      <c r="E171" s="602">
        <f>SUM('crop 22'!E719:E724)</f>
        <v>6.0000000000000005E-2</v>
      </c>
      <c r="F171" s="602">
        <f>SUM('crop 22'!F719:F724)</f>
        <v>1.5800000000000003</v>
      </c>
      <c r="G171" s="602">
        <f>SUM('crop 22'!G719:G724)</f>
        <v>0</v>
      </c>
      <c r="H171" s="602">
        <f>SUM('crop 22'!H719:H724)</f>
        <v>2.7</v>
      </c>
      <c r="I171" s="602">
        <f>SUM('crop 22'!I719:I724)</f>
        <v>2.7</v>
      </c>
      <c r="J171" s="602">
        <f>SUM('crop 22'!J719:J724)</f>
        <v>0.06</v>
      </c>
      <c r="K171" s="602">
        <f>SUM('crop 22'!K719:K724)</f>
        <v>4.49</v>
      </c>
      <c r="L171" s="602">
        <f>SUM('crop 22'!L719:L724)</f>
        <v>0</v>
      </c>
      <c r="M171" s="602">
        <f>SUM('crop 22'!M719:M724)</f>
        <v>7.4399999999999995</v>
      </c>
      <c r="N171" s="602">
        <f>SUM('crop 22'!N719:N724)</f>
        <v>7.4399999999999995</v>
      </c>
      <c r="O171" s="604">
        <f t="shared" si="52"/>
        <v>175.55555555555551</v>
      </c>
    </row>
    <row r="172" spans="1:29">
      <c r="A172" s="618" t="s">
        <v>311</v>
      </c>
      <c r="B172" s="601"/>
      <c r="C172" s="601"/>
      <c r="D172" s="601"/>
      <c r="E172" s="602">
        <f>'crop 22'!E726</f>
        <v>6.0000000000000005E-2</v>
      </c>
      <c r="F172" s="602">
        <f>'crop 22'!F726</f>
        <v>1.5800000000000003</v>
      </c>
      <c r="G172" s="602">
        <f>'crop 22'!G726</f>
        <v>0.45</v>
      </c>
      <c r="H172" s="602">
        <f>'crop 22'!H726</f>
        <v>4.7200000000000006</v>
      </c>
      <c r="I172" s="602">
        <f>'crop 22'!I726</f>
        <v>5.1700000000000008</v>
      </c>
      <c r="J172" s="602">
        <f>'crop 22'!J726</f>
        <v>0.06</v>
      </c>
      <c r="K172" s="602">
        <f>'crop 22'!K726</f>
        <v>4.84</v>
      </c>
      <c r="L172" s="602">
        <f>'crop 22'!L726</f>
        <v>0.55000000000000004</v>
      </c>
      <c r="M172" s="602">
        <f>'crop 22'!M726</f>
        <v>9.0299999999999994</v>
      </c>
      <c r="N172" s="602">
        <f>'crop 22'!N726</f>
        <v>9.58</v>
      </c>
      <c r="O172" s="604">
        <f>'crop 22'!O726</f>
        <v>85.299806576402304</v>
      </c>
    </row>
    <row r="173" spans="1:29">
      <c r="A173" s="619" t="s">
        <v>312</v>
      </c>
      <c r="B173" s="601"/>
      <c r="C173" s="601"/>
      <c r="D173" s="601"/>
      <c r="E173" s="602">
        <f>'crop 22'!E731</f>
        <v>3.11</v>
      </c>
      <c r="F173" s="602">
        <f>'crop 22'!F731</f>
        <v>6.99</v>
      </c>
      <c r="G173" s="602">
        <f>'crop 22'!G731</f>
        <v>8.39</v>
      </c>
      <c r="H173" s="602">
        <f>'crop 22'!H731</f>
        <v>53.98</v>
      </c>
      <c r="I173" s="602">
        <f>'crop 22'!I731</f>
        <v>62.37</v>
      </c>
      <c r="J173" s="602">
        <f>'crop 22'!J731</f>
        <v>3.27</v>
      </c>
      <c r="K173" s="602">
        <f>'crop 22'!K731</f>
        <v>8.1300000000000008</v>
      </c>
      <c r="L173" s="602">
        <f>'crop 22'!L731</f>
        <v>5.4</v>
      </c>
      <c r="M173" s="602">
        <f>'crop 22'!M731</f>
        <v>22.14</v>
      </c>
      <c r="N173" s="602">
        <f>'crop 22'!N731</f>
        <v>27.54</v>
      </c>
      <c r="O173" s="604">
        <f>'crop 22'!O731</f>
        <v>-55.84415584415585</v>
      </c>
    </row>
    <row r="174" spans="1:29">
      <c r="A174" s="601" t="s">
        <v>1743</v>
      </c>
      <c r="B174" s="601"/>
      <c r="C174" s="601"/>
      <c r="D174" s="601"/>
      <c r="E174" s="602">
        <f>SUM(E169:E173)</f>
        <v>3.23</v>
      </c>
      <c r="F174" s="602">
        <f t="shared" ref="F174:N174" si="53">SUM(F169:F173)</f>
        <v>10.15</v>
      </c>
      <c r="G174" s="602">
        <f t="shared" si="53"/>
        <v>9.2900000000000009</v>
      </c>
      <c r="H174" s="602">
        <f t="shared" si="53"/>
        <v>63.42</v>
      </c>
      <c r="I174" s="602">
        <f t="shared" si="53"/>
        <v>72.709999999999994</v>
      </c>
      <c r="J174" s="602">
        <f t="shared" si="53"/>
        <v>3.39</v>
      </c>
      <c r="K174" s="602">
        <f t="shared" si="53"/>
        <v>17.810000000000002</v>
      </c>
      <c r="L174" s="602">
        <f t="shared" si="53"/>
        <v>6.5</v>
      </c>
      <c r="M174" s="602">
        <f t="shared" si="53"/>
        <v>40.200000000000003</v>
      </c>
      <c r="N174" s="602">
        <f t="shared" si="53"/>
        <v>46.7</v>
      </c>
      <c r="O174" s="604">
        <f>'crop 22'!O732</f>
        <v>0</v>
      </c>
    </row>
    <row r="176" spans="1:29" ht="21">
      <c r="A176" s="628" t="s">
        <v>1762</v>
      </c>
    </row>
    <row r="177" spans="1:15" s="609" customFormat="1" ht="15" customHeight="1">
      <c r="A177" s="600"/>
      <c r="B177" s="600"/>
      <c r="C177" s="600"/>
      <c r="D177" s="600"/>
      <c r="E177" s="693" t="s">
        <v>635</v>
      </c>
      <c r="F177" s="693"/>
      <c r="G177" s="693"/>
      <c r="H177" s="693"/>
      <c r="I177" s="693"/>
      <c r="J177" s="693" t="s">
        <v>868</v>
      </c>
      <c r="K177" s="693"/>
      <c r="L177" s="693"/>
      <c r="M177" s="693"/>
      <c r="N177" s="693"/>
      <c r="O177" s="608"/>
    </row>
    <row r="178" spans="1:15" s="609" customFormat="1">
      <c r="A178" s="600" t="s">
        <v>256</v>
      </c>
      <c r="B178" s="600"/>
      <c r="C178" s="600"/>
      <c r="D178" s="600"/>
      <c r="E178" s="610" t="s">
        <v>60</v>
      </c>
      <c r="F178" s="611" t="s">
        <v>431</v>
      </c>
      <c r="G178" s="611" t="s">
        <v>333</v>
      </c>
      <c r="H178" s="610" t="s">
        <v>331</v>
      </c>
      <c r="I178" s="611" t="s">
        <v>332</v>
      </c>
      <c r="J178" s="610" t="s">
        <v>60</v>
      </c>
      <c r="K178" s="611" t="s">
        <v>431</v>
      </c>
      <c r="L178" s="611" t="s">
        <v>333</v>
      </c>
      <c r="M178" s="610" t="s">
        <v>331</v>
      </c>
      <c r="N178" s="611" t="s">
        <v>332</v>
      </c>
      <c r="O178" s="612" t="s">
        <v>1684</v>
      </c>
    </row>
    <row r="179" spans="1:15">
      <c r="A179" s="601" t="str">
        <f>'crop 22'!A733</f>
        <v>All lily Total （on Listed）</v>
      </c>
      <c r="B179" s="601">
        <f>'crop 22'!B733</f>
        <v>0</v>
      </c>
      <c r="C179" s="601">
        <f>'crop 22'!C733</f>
        <v>0</v>
      </c>
      <c r="D179" s="601">
        <f>'crop 22'!D733</f>
        <v>0</v>
      </c>
      <c r="E179" s="602">
        <f>'crop 22'!E733</f>
        <v>5.26</v>
      </c>
      <c r="F179" s="602">
        <f>'crop 22'!F733</f>
        <v>213.79000000000005</v>
      </c>
      <c r="G179" s="602">
        <f>'crop 22'!G733</f>
        <v>800.58999999999958</v>
      </c>
      <c r="H179" s="602">
        <f>'crop 22'!H733</f>
        <v>3159.6699999999992</v>
      </c>
      <c r="I179" s="602">
        <f>'crop 22'!I733</f>
        <v>3960.2599999999989</v>
      </c>
      <c r="J179" s="602">
        <f>'crop 22'!J733</f>
        <v>6.07</v>
      </c>
      <c r="K179" s="602">
        <f>'crop 22'!K733</f>
        <v>243.12000000000009</v>
      </c>
      <c r="L179" s="602">
        <f>'crop 22'!L733</f>
        <v>891.66999999999973</v>
      </c>
      <c r="M179" s="602">
        <f>'crop 22'!M733</f>
        <v>3332.9600000000005</v>
      </c>
      <c r="N179" s="602">
        <f>'crop 22'!N733</f>
        <v>4224.6299999999992</v>
      </c>
      <c r="O179" s="602">
        <f>'crop 22'!O733</f>
        <v>6.6755718058915336</v>
      </c>
    </row>
  </sheetData>
  <sortState ref="AB50:AC57">
    <sortCondition descending="1" ref="AC50:AC57"/>
  </sortState>
  <mergeCells count="35">
    <mergeCell ref="E167:I167"/>
    <mergeCell ref="J167:N167"/>
    <mergeCell ref="E109:I109"/>
    <mergeCell ref="J109:N109"/>
    <mergeCell ref="E4:I4"/>
    <mergeCell ref="J4:N4"/>
    <mergeCell ref="E16:I16"/>
    <mergeCell ref="J16:N16"/>
    <mergeCell ref="E29:I29"/>
    <mergeCell ref="J29:N29"/>
    <mergeCell ref="E41:I41"/>
    <mergeCell ref="J41:N41"/>
    <mergeCell ref="E57:I57"/>
    <mergeCell ref="J141:N141"/>
    <mergeCell ref="E99:I99"/>
    <mergeCell ref="J99:N99"/>
    <mergeCell ref="V1:W1"/>
    <mergeCell ref="V52:W52"/>
    <mergeCell ref="A1:N2"/>
    <mergeCell ref="J57:N57"/>
    <mergeCell ref="E69:I69"/>
    <mergeCell ref="J69:N69"/>
    <mergeCell ref="E177:I177"/>
    <mergeCell ref="J177:N177"/>
    <mergeCell ref="E153:I153"/>
    <mergeCell ref="J153:N153"/>
    <mergeCell ref="E82:I82"/>
    <mergeCell ref="J82:N82"/>
    <mergeCell ref="E90:I90"/>
    <mergeCell ref="J90:N90"/>
    <mergeCell ref="E120:I120"/>
    <mergeCell ref="J120:N120"/>
    <mergeCell ref="E130:I130"/>
    <mergeCell ref="J130:N130"/>
    <mergeCell ref="E141:I141"/>
  </mergeCells>
  <phoneticPr fontId="5"/>
  <pageMargins left="0.23622047244094491" right="0.23622047244094491" top="0.35433070866141736" bottom="0.35433070866141736" header="0.31496062992125984" footer="0.31496062992125984"/>
  <pageSetup paperSize="9" scale="72" fitToHeight="0" orientation="landscape" verticalDpi="0" r:id="rId1"/>
  <rowBreaks count="3" manualBreakCount="3">
    <brk id="51" max="22" man="1"/>
    <brk id="95" max="22" man="1"/>
    <brk id="139" max="22" man="1"/>
  </rowBreaks>
  <colBreaks count="1" manualBreakCount="1">
    <brk id="2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70"/>
  <sheetViews>
    <sheetView zoomScale="70" zoomScaleNormal="70" workbookViewId="0">
      <selection activeCell="A63" sqref="A63"/>
    </sheetView>
  </sheetViews>
  <sheetFormatPr defaultRowHeight="13.5"/>
  <cols>
    <col min="1" max="1" width="20.625" style="197" customWidth="1"/>
    <col min="2" max="2" width="16.625" style="198" customWidth="1"/>
    <col min="3" max="3" width="6.625" style="198" customWidth="1"/>
    <col min="4" max="4" width="10.625" style="199" customWidth="1"/>
    <col min="5" max="5" width="9.625" style="198" customWidth="1"/>
    <col min="6" max="6" width="11.75" style="198" customWidth="1"/>
    <col min="7" max="7" width="9.625" style="198" customWidth="1"/>
    <col min="8" max="9" width="10.625" style="200" customWidth="1"/>
    <col min="10" max="10" width="9.625" style="198" customWidth="1"/>
    <col min="11" max="11" width="11.625" style="198" customWidth="1"/>
    <col min="12" max="13" width="9.625" style="198" customWidth="1"/>
    <col min="14" max="14" width="10.625" style="198" customWidth="1"/>
    <col min="15" max="15" width="10.625" style="127" customWidth="1"/>
    <col min="16" max="16" width="9" style="200"/>
    <col min="17" max="16384" width="9" style="198"/>
  </cols>
  <sheetData>
    <row r="1" spans="1:17" s="125" customFormat="1" ht="15.95" customHeight="1">
      <c r="A1" s="123">
        <v>44761</v>
      </c>
      <c r="B1" s="124"/>
      <c r="D1" s="126"/>
      <c r="H1" s="128"/>
      <c r="I1" s="128"/>
      <c r="O1" s="127"/>
      <c r="P1" s="128"/>
    </row>
    <row r="2" spans="1:17" s="125" customFormat="1">
      <c r="A2" s="129"/>
      <c r="D2" s="126"/>
      <c r="H2" s="128"/>
      <c r="I2" s="128"/>
      <c r="O2" s="127"/>
      <c r="P2" s="128"/>
    </row>
    <row r="3" spans="1:17" s="125" customFormat="1" ht="24.95" customHeight="1">
      <c r="A3" s="130" t="s">
        <v>866</v>
      </c>
      <c r="B3" s="131"/>
      <c r="C3" s="131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28"/>
    </row>
    <row r="4" spans="1:17" s="125" customFormat="1" ht="24.95" customHeight="1">
      <c r="A4" s="130" t="s">
        <v>867</v>
      </c>
      <c r="B4" s="131"/>
      <c r="C4" s="131"/>
      <c r="D4" s="132"/>
      <c r="E4" s="131"/>
      <c r="F4" s="131"/>
      <c r="G4" s="131"/>
      <c r="H4" s="248"/>
      <c r="I4" s="248"/>
      <c r="J4" s="131"/>
      <c r="K4" s="131"/>
      <c r="L4" s="131"/>
      <c r="M4" s="131"/>
      <c r="N4" s="131"/>
      <c r="O4" s="131"/>
      <c r="P4" s="128"/>
    </row>
    <row r="5" spans="1:17" s="125" customFormat="1" ht="15" customHeight="1">
      <c r="A5" s="133"/>
      <c r="D5" s="126"/>
      <c r="H5" s="128"/>
      <c r="I5" s="128"/>
      <c r="O5" s="127"/>
      <c r="P5" s="128"/>
    </row>
    <row r="6" spans="1:17" s="136" customFormat="1" ht="15" customHeight="1">
      <c r="A6" s="3"/>
      <c r="B6" s="498"/>
      <c r="C6" s="2"/>
      <c r="D6" s="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5"/>
    </row>
    <row r="7" spans="1:17" s="128" customFormat="1" ht="20.100000000000001" customHeight="1">
      <c r="A7" s="547" t="s">
        <v>301</v>
      </c>
      <c r="B7" s="548" t="s">
        <v>302</v>
      </c>
      <c r="C7" s="687"/>
      <c r="D7" s="689"/>
      <c r="E7" s="691"/>
      <c r="F7" s="691"/>
      <c r="G7" s="691"/>
      <c r="H7" s="691"/>
      <c r="I7" s="596"/>
      <c r="J7" s="691"/>
      <c r="K7" s="691"/>
      <c r="L7" s="691"/>
      <c r="M7" s="691"/>
      <c r="N7" s="691"/>
      <c r="O7" s="137"/>
    </row>
    <row r="8" spans="1:17" s="182" customFormat="1" ht="15" customHeight="1">
      <c r="A8" s="597"/>
      <c r="B8" s="597"/>
      <c r="C8" s="688"/>
      <c r="D8" s="690"/>
      <c r="E8" s="597"/>
      <c r="F8" s="597"/>
      <c r="G8" s="597"/>
      <c r="H8" s="597"/>
      <c r="I8" s="597"/>
      <c r="J8" s="597"/>
      <c r="K8" s="597"/>
      <c r="L8" s="597"/>
      <c r="M8" s="597"/>
      <c r="N8" s="597"/>
      <c r="O8" s="181"/>
      <c r="P8" s="241"/>
    </row>
    <row r="9" spans="1:17" s="144" customFormat="1" ht="15" customHeight="1">
      <c r="A9" s="471"/>
      <c r="B9" s="472"/>
      <c r="C9" s="473"/>
      <c r="D9" s="474"/>
      <c r="E9" s="680" t="s">
        <v>635</v>
      </c>
      <c r="F9" s="681"/>
      <c r="G9" s="681"/>
      <c r="H9" s="681"/>
      <c r="I9" s="682"/>
      <c r="J9" s="680" t="s">
        <v>868</v>
      </c>
      <c r="K9" s="681"/>
      <c r="L9" s="681"/>
      <c r="M9" s="681"/>
      <c r="N9" s="682"/>
      <c r="O9" s="475"/>
    </row>
    <row r="10" spans="1:17" s="144" customFormat="1" ht="27">
      <c r="A10" s="471" t="s">
        <v>254</v>
      </c>
      <c r="B10" s="472" t="s">
        <v>59</v>
      </c>
      <c r="C10" s="473" t="s">
        <v>255</v>
      </c>
      <c r="D10" s="474" t="s">
        <v>256</v>
      </c>
      <c r="E10" s="8" t="s">
        <v>60</v>
      </c>
      <c r="F10" s="222" t="s">
        <v>431</v>
      </c>
      <c r="G10" s="218" t="s">
        <v>333</v>
      </c>
      <c r="H10" s="9" t="s">
        <v>331</v>
      </c>
      <c r="I10" s="450" t="s">
        <v>332</v>
      </c>
      <c r="J10" s="8" t="s">
        <v>60</v>
      </c>
      <c r="K10" s="222" t="s">
        <v>431</v>
      </c>
      <c r="L10" s="218" t="s">
        <v>333</v>
      </c>
      <c r="M10" s="9" t="s">
        <v>331</v>
      </c>
      <c r="N10" s="450" t="s">
        <v>332</v>
      </c>
      <c r="O10" s="145" t="s">
        <v>1684</v>
      </c>
    </row>
    <row r="11" spans="1:17" s="99" customFormat="1" ht="15" customHeight="1">
      <c r="A11" s="496"/>
      <c r="B11" s="354"/>
      <c r="C11" s="243"/>
      <c r="D11" s="104"/>
      <c r="E11" s="102"/>
      <c r="F11" s="238"/>
      <c r="G11" s="238"/>
      <c r="H11" s="238"/>
      <c r="I11" s="239"/>
      <c r="J11" s="156"/>
      <c r="K11" s="238"/>
      <c r="L11" s="238"/>
      <c r="M11" s="238"/>
      <c r="N11" s="239"/>
      <c r="O11" s="100"/>
      <c r="P11" s="101"/>
      <c r="Q11" s="98"/>
    </row>
    <row r="12" spans="1:17" s="306" customFormat="1" ht="15" customHeight="1">
      <c r="A12" s="349" t="s">
        <v>385</v>
      </c>
      <c r="B12" s="350" t="s">
        <v>515</v>
      </c>
      <c r="C12" s="307" t="s">
        <v>19</v>
      </c>
      <c r="D12" s="308" t="s">
        <v>132</v>
      </c>
      <c r="E12" s="302">
        <f>VLOOKUP($A12,Sheet1!$A$10:$P$487,3,FALSE)</f>
        <v>0.01</v>
      </c>
      <c r="F12" s="303">
        <f>VLOOKUP($A12,Sheet1!$A$10:$P$487,4,FALSE)</f>
        <v>0.91</v>
      </c>
      <c r="G12" s="303">
        <f>VLOOKUP($A12,Sheet1!$A$10:$P$487,5,FALSE)</f>
        <v>0</v>
      </c>
      <c r="H12" s="303">
        <f>VLOOKUP($A12,Sheet1!$A$10:$P$487,8,FALSE)</f>
        <v>2.39</v>
      </c>
      <c r="I12" s="304">
        <f t="shared" ref="I12:I16" si="0">G12+H12</f>
        <v>2.39</v>
      </c>
      <c r="J12" s="302">
        <f>VLOOKUP($A12,Sheet1!$A$10:$P$487,10,FALSE)</f>
        <v>0.01</v>
      </c>
      <c r="K12" s="303">
        <f>VLOOKUP($A12,Sheet1!$A$10:$P$487,11,FALSE)</f>
        <v>1.03</v>
      </c>
      <c r="L12" s="303">
        <f>VLOOKUP($A12,Sheet1!$A$10:$P$487,12,FALSE)</f>
        <v>0</v>
      </c>
      <c r="M12" s="303">
        <f>VLOOKUP($A12,Sheet1!$A$10:$P$487,15,FALSE)</f>
        <v>2.06</v>
      </c>
      <c r="N12" s="304">
        <f t="shared" ref="N12:N16" si="1">L12+M12</f>
        <v>2.06</v>
      </c>
      <c r="O12" s="305">
        <f t="shared" ref="O12:O16" si="2">((N12/I12)-1)*100</f>
        <v>-13.807531380753135</v>
      </c>
    </row>
    <row r="13" spans="1:17" s="343" customFormat="1" ht="15" customHeight="1">
      <c r="A13" s="340" t="s">
        <v>516</v>
      </c>
      <c r="B13" s="347" t="s">
        <v>579</v>
      </c>
      <c r="C13" s="300" t="s">
        <v>19</v>
      </c>
      <c r="D13" s="301" t="s">
        <v>133</v>
      </c>
      <c r="E13" s="262">
        <f>VLOOKUP($A13,Sheet1!$A$10:$P$487,3,FALSE)</f>
        <v>0</v>
      </c>
      <c r="F13" s="263">
        <f>VLOOKUP($A13,Sheet1!$A$10:$P$487,4,FALSE)</f>
        <v>4.0599999999999996</v>
      </c>
      <c r="G13" s="263">
        <f>VLOOKUP($A13,Sheet1!$A$10:$P$487,5,FALSE)</f>
        <v>0</v>
      </c>
      <c r="H13" s="263">
        <f>VLOOKUP($A13,Sheet1!$A$10:$P$487,8,FALSE)</f>
        <v>9.75</v>
      </c>
      <c r="I13" s="264">
        <f t="shared" si="0"/>
        <v>9.75</v>
      </c>
      <c r="J13" s="262">
        <f>VLOOKUP($A13,Sheet1!$A$10:$P$487,10,FALSE)</f>
        <v>0</v>
      </c>
      <c r="K13" s="263">
        <f>VLOOKUP($A13,Sheet1!$A$10:$P$487,11,FALSE)</f>
        <v>4.51</v>
      </c>
      <c r="L13" s="263">
        <f>VLOOKUP($A13,Sheet1!$A$10:$P$487,12,FALSE)</f>
        <v>0</v>
      </c>
      <c r="M13" s="263">
        <f>VLOOKUP($A13,Sheet1!$A$10:$P$487,15,FALSE)</f>
        <v>15.26</v>
      </c>
      <c r="N13" s="264">
        <f t="shared" si="1"/>
        <v>15.26</v>
      </c>
      <c r="O13" s="342">
        <f>((N13/I13)-1)*100</f>
        <v>56.512820512820518</v>
      </c>
    </row>
    <row r="14" spans="1:17" s="306" customFormat="1" ht="15" customHeight="1">
      <c r="A14" s="340" t="s">
        <v>520</v>
      </c>
      <c r="B14" s="347" t="s">
        <v>580</v>
      </c>
      <c r="C14" s="300" t="s">
        <v>19</v>
      </c>
      <c r="D14" s="308" t="s">
        <v>133</v>
      </c>
      <c r="E14" s="302">
        <f>VLOOKUP($A14,Sheet1!$A$10:$P$487,3,FALSE)</f>
        <v>0</v>
      </c>
      <c r="F14" s="303">
        <f>VLOOKUP($A14,Sheet1!$A$10:$P$487,4,FALSE)</f>
        <v>0.22</v>
      </c>
      <c r="G14" s="303">
        <f>VLOOKUP($A14,Sheet1!$A$10:$P$487,5,FALSE)</f>
        <v>0.19</v>
      </c>
      <c r="H14" s="303">
        <f>VLOOKUP($A14,Sheet1!$A$10:$P$487,8,FALSE)</f>
        <v>3.11</v>
      </c>
      <c r="I14" s="304">
        <f t="shared" si="0"/>
        <v>3.3</v>
      </c>
      <c r="J14" s="302">
        <f>VLOOKUP($A14,Sheet1!$A$10:$P$487,10,FALSE)</f>
        <v>0</v>
      </c>
      <c r="K14" s="303">
        <f>VLOOKUP($A14,Sheet1!$A$10:$P$487,11,FALSE)</f>
        <v>0.23</v>
      </c>
      <c r="L14" s="303">
        <f>VLOOKUP($A14,Sheet1!$A$10:$P$487,12,FALSE)</f>
        <v>0.84</v>
      </c>
      <c r="M14" s="303">
        <f>VLOOKUP($A14,Sheet1!$A$10:$P$487,15,FALSE)</f>
        <v>2.92</v>
      </c>
      <c r="N14" s="304">
        <f t="shared" si="1"/>
        <v>3.76</v>
      </c>
      <c r="O14" s="305">
        <f t="shared" si="2"/>
        <v>13.939393939393941</v>
      </c>
    </row>
    <row r="15" spans="1:17" s="306" customFormat="1" ht="15" customHeight="1">
      <c r="A15" s="340" t="s">
        <v>56</v>
      </c>
      <c r="B15" s="347" t="s">
        <v>245</v>
      </c>
      <c r="C15" s="300" t="s">
        <v>19</v>
      </c>
      <c r="D15" s="308" t="s">
        <v>133</v>
      </c>
      <c r="E15" s="302">
        <f>VLOOKUP($A15,Sheet1!$A$10:$P$487,3,FALSE)</f>
        <v>0</v>
      </c>
      <c r="F15" s="303">
        <f>VLOOKUP($A15,Sheet1!$A$10:$P$487,4,FALSE)</f>
        <v>0.82</v>
      </c>
      <c r="G15" s="303">
        <f>VLOOKUP($A15,Sheet1!$A$10:$P$487,5,FALSE)</f>
        <v>1.82</v>
      </c>
      <c r="H15" s="303">
        <f>VLOOKUP($A15,Sheet1!$A$10:$P$487,8,FALSE)</f>
        <v>7.55</v>
      </c>
      <c r="I15" s="304">
        <f t="shared" si="0"/>
        <v>9.3699999999999992</v>
      </c>
      <c r="J15" s="302">
        <f>VLOOKUP($A15,Sheet1!$A$10:$P$487,10,FALSE)</f>
        <v>0</v>
      </c>
      <c r="K15" s="303">
        <f>VLOOKUP($A15,Sheet1!$A$10:$P$487,11,FALSE)</f>
        <v>1.08</v>
      </c>
      <c r="L15" s="303">
        <f>VLOOKUP($A15,Sheet1!$A$10:$P$487,12,FALSE)</f>
        <v>0</v>
      </c>
      <c r="M15" s="303">
        <f>VLOOKUP($A15,Sheet1!$A$10:$P$487,15,FALSE)</f>
        <v>10.050000000000001</v>
      </c>
      <c r="N15" s="304">
        <f t="shared" si="1"/>
        <v>10.050000000000001</v>
      </c>
      <c r="O15" s="305">
        <f t="shared" si="2"/>
        <v>7.2572038420491092</v>
      </c>
      <c r="P15" s="343"/>
    </row>
    <row r="16" spans="1:17" s="306" customFormat="1" ht="15" customHeight="1">
      <c r="A16" s="340" t="s">
        <v>1434</v>
      </c>
      <c r="B16" s="438" t="s">
        <v>1433</v>
      </c>
      <c r="C16" s="300" t="s">
        <v>19</v>
      </c>
      <c r="D16" s="439" t="s">
        <v>1396</v>
      </c>
      <c r="E16" s="302">
        <f>VLOOKUP($A16,Sheet1!$A$10:$P$487,3,FALSE)</f>
        <v>0</v>
      </c>
      <c r="F16" s="303">
        <f>VLOOKUP($A16,Sheet1!$A$10:$P$487,4,FALSE)</f>
        <v>0</v>
      </c>
      <c r="G16" s="303">
        <f>VLOOKUP($A16,Sheet1!$A$10:$P$487,5,FALSE)</f>
        <v>0</v>
      </c>
      <c r="H16" s="303">
        <f>VLOOKUP($A16,Sheet1!$A$10:$P$487,8,FALSE)</f>
        <v>0</v>
      </c>
      <c r="I16" s="304">
        <f t="shared" si="0"/>
        <v>0</v>
      </c>
      <c r="J16" s="302">
        <f>VLOOKUP($A16,Sheet1!$A$10:$P$487,10,FALSE)</f>
        <v>0.01</v>
      </c>
      <c r="K16" s="303">
        <f>VLOOKUP($A16,Sheet1!$A$10:$P$487,11,FALSE)</f>
        <v>0.38</v>
      </c>
      <c r="L16" s="303">
        <f>VLOOKUP($A16,Sheet1!$A$10:$P$487,12,FALSE)</f>
        <v>0</v>
      </c>
      <c r="M16" s="303">
        <f>VLOOKUP($A16,Sheet1!$A$10:$P$487,15,FALSE)</f>
        <v>0.13</v>
      </c>
      <c r="N16" s="304">
        <f t="shared" si="1"/>
        <v>0.13</v>
      </c>
      <c r="O16" s="152" t="e">
        <f t="shared" si="2"/>
        <v>#DIV/0!</v>
      </c>
    </row>
    <row r="17" spans="1:17" s="98" customFormat="1" ht="15" customHeight="1">
      <c r="A17" s="553"/>
      <c r="B17" s="504"/>
      <c r="C17" s="243"/>
      <c r="D17" s="104"/>
      <c r="E17" s="156"/>
      <c r="F17" s="238"/>
      <c r="G17" s="238"/>
      <c r="H17" s="238"/>
      <c r="I17" s="239"/>
      <c r="J17" s="156"/>
      <c r="K17" s="238"/>
      <c r="L17" s="238"/>
      <c r="M17" s="238"/>
      <c r="N17" s="239"/>
      <c r="O17" s="152"/>
    </row>
    <row r="18" spans="1:17" s="128" customFormat="1" ht="20.100000000000001" customHeight="1">
      <c r="A18" s="578" t="s">
        <v>303</v>
      </c>
      <c r="B18" s="492"/>
      <c r="C18" s="174"/>
      <c r="D18" s="146"/>
      <c r="E18" s="175">
        <f>SUM(E11:E17)</f>
        <v>0.01</v>
      </c>
      <c r="F18" s="176">
        <f t="shared" ref="F18:N18" si="3">SUM(F11:F17)</f>
        <v>6.01</v>
      </c>
      <c r="G18" s="176">
        <f t="shared" si="3"/>
        <v>2.0100000000000002</v>
      </c>
      <c r="H18" s="176">
        <f t="shared" si="3"/>
        <v>22.8</v>
      </c>
      <c r="I18" s="177">
        <f t="shared" si="3"/>
        <v>24.810000000000002</v>
      </c>
      <c r="J18" s="175">
        <f t="shared" si="3"/>
        <v>0.02</v>
      </c>
      <c r="K18" s="176">
        <f t="shared" si="3"/>
        <v>7.23</v>
      </c>
      <c r="L18" s="176">
        <f t="shared" si="3"/>
        <v>0.84</v>
      </c>
      <c r="M18" s="176">
        <f t="shared" si="3"/>
        <v>30.42</v>
      </c>
      <c r="N18" s="177">
        <f t="shared" si="3"/>
        <v>31.259999999999998</v>
      </c>
      <c r="O18" s="258">
        <f t="shared" ref="O18:O19" si="4">((N18/I18)-1)*100</f>
        <v>25.997581620314381</v>
      </c>
    </row>
    <row r="19" spans="1:17" s="128" customFormat="1" ht="20.100000000000001" customHeight="1">
      <c r="A19" s="578" t="s">
        <v>304</v>
      </c>
      <c r="B19" s="492"/>
      <c r="C19" s="174"/>
      <c r="D19" s="146"/>
      <c r="E19" s="175">
        <v>0.02</v>
      </c>
      <c r="F19" s="176">
        <v>6.58</v>
      </c>
      <c r="G19" s="176">
        <v>2.0099999999999998</v>
      </c>
      <c r="H19" s="176">
        <v>25.81</v>
      </c>
      <c r="I19" s="177">
        <f>SUM(G19:H19)</f>
        <v>27.82</v>
      </c>
      <c r="J19" s="175">
        <v>0.03</v>
      </c>
      <c r="K19" s="176">
        <v>7.34</v>
      </c>
      <c r="L19" s="176">
        <v>1.1200000000000001</v>
      </c>
      <c r="M19" s="176">
        <v>32.159999999999997</v>
      </c>
      <c r="N19" s="177">
        <f>SUM(L19:M19)</f>
        <v>33.279999999999994</v>
      </c>
      <c r="O19" s="258">
        <f t="shared" si="4"/>
        <v>19.626168224299036</v>
      </c>
    </row>
    <row r="20" spans="1:17" s="98" customFormat="1" ht="15" customHeight="1">
      <c r="A20" s="505"/>
      <c r="B20" s="506"/>
      <c r="C20" s="506"/>
      <c r="D20" s="171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3"/>
    </row>
    <row r="21" spans="1:17" s="98" customFormat="1" ht="15" customHeight="1">
      <c r="A21" s="240"/>
      <c r="B21" s="241"/>
      <c r="C21" s="241"/>
      <c r="D21" s="242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80"/>
    </row>
    <row r="22" spans="1:17" s="98" customFormat="1" ht="15" customHeight="1">
      <c r="A22" s="240"/>
      <c r="B22" s="241"/>
      <c r="C22" s="241"/>
      <c r="D22" s="242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80"/>
    </row>
    <row r="23" spans="1:17" s="128" customFormat="1" ht="20.100000000000001" customHeight="1">
      <c r="A23" s="547" t="s">
        <v>305</v>
      </c>
      <c r="B23" s="548" t="s">
        <v>7</v>
      </c>
      <c r="C23" s="687"/>
      <c r="D23" s="689"/>
      <c r="E23" s="691"/>
      <c r="F23" s="691"/>
      <c r="G23" s="691"/>
      <c r="H23" s="691"/>
      <c r="I23" s="596"/>
      <c r="J23" s="691"/>
      <c r="K23" s="691"/>
      <c r="L23" s="691"/>
      <c r="M23" s="691"/>
      <c r="N23" s="691"/>
      <c r="O23" s="137"/>
    </row>
    <row r="24" spans="1:17" s="182" customFormat="1" ht="15" customHeight="1">
      <c r="A24" s="597"/>
      <c r="B24" s="597"/>
      <c r="C24" s="688"/>
      <c r="D24" s="690"/>
      <c r="E24" s="597"/>
      <c r="F24" s="597"/>
      <c r="G24" s="597"/>
      <c r="H24" s="597"/>
      <c r="I24" s="597"/>
      <c r="J24" s="597"/>
      <c r="K24" s="597"/>
      <c r="L24" s="597"/>
      <c r="M24" s="597"/>
      <c r="N24" s="597"/>
      <c r="O24" s="181"/>
      <c r="P24" s="241"/>
    </row>
    <row r="25" spans="1:17" s="144" customFormat="1" ht="15" customHeight="1">
      <c r="A25" s="471"/>
      <c r="B25" s="472"/>
      <c r="C25" s="473"/>
      <c r="D25" s="474"/>
      <c r="E25" s="680" t="s">
        <v>635</v>
      </c>
      <c r="F25" s="681"/>
      <c r="G25" s="681"/>
      <c r="H25" s="681"/>
      <c r="I25" s="682"/>
      <c r="J25" s="680" t="s">
        <v>868</v>
      </c>
      <c r="K25" s="681"/>
      <c r="L25" s="681"/>
      <c r="M25" s="681"/>
      <c r="N25" s="682"/>
      <c r="O25" s="475"/>
    </row>
    <row r="26" spans="1:17" s="144" customFormat="1" ht="27">
      <c r="A26" s="471" t="s">
        <v>254</v>
      </c>
      <c r="B26" s="472" t="s">
        <v>59</v>
      </c>
      <c r="C26" s="473" t="s">
        <v>255</v>
      </c>
      <c r="D26" s="474" t="s">
        <v>256</v>
      </c>
      <c r="E26" s="8" t="s">
        <v>60</v>
      </c>
      <c r="F26" s="222" t="s">
        <v>431</v>
      </c>
      <c r="G26" s="218" t="s">
        <v>333</v>
      </c>
      <c r="H26" s="9" t="s">
        <v>331</v>
      </c>
      <c r="I26" s="450" t="s">
        <v>332</v>
      </c>
      <c r="J26" s="8" t="s">
        <v>60</v>
      </c>
      <c r="K26" s="222" t="s">
        <v>431</v>
      </c>
      <c r="L26" s="218" t="s">
        <v>333</v>
      </c>
      <c r="M26" s="9" t="s">
        <v>331</v>
      </c>
      <c r="N26" s="450" t="s">
        <v>332</v>
      </c>
      <c r="O26" s="145" t="s">
        <v>1684</v>
      </c>
    </row>
    <row r="27" spans="1:17" s="99" customFormat="1" ht="15" customHeight="1">
      <c r="A27" s="496"/>
      <c r="B27" s="354"/>
      <c r="C27" s="243"/>
      <c r="D27" s="104"/>
      <c r="E27" s="102"/>
      <c r="F27" s="238"/>
      <c r="G27" s="238"/>
      <c r="H27" s="238"/>
      <c r="I27" s="239"/>
      <c r="J27" s="156"/>
      <c r="K27" s="238"/>
      <c r="L27" s="238"/>
      <c r="M27" s="238"/>
      <c r="N27" s="239"/>
      <c r="O27" s="100"/>
      <c r="P27" s="101"/>
      <c r="Q27" s="98"/>
    </row>
    <row r="28" spans="1:17" s="306" customFormat="1" ht="15" customHeight="1">
      <c r="A28" s="349" t="s">
        <v>386</v>
      </c>
      <c r="B28" s="350" t="s">
        <v>517</v>
      </c>
      <c r="C28" s="300" t="s">
        <v>25</v>
      </c>
      <c r="D28" s="301" t="s">
        <v>133</v>
      </c>
      <c r="E28" s="302">
        <f>VLOOKUP($A28,Sheet1!$A$10:$P$487,3,FALSE)</f>
        <v>0</v>
      </c>
      <c r="F28" s="303">
        <f>VLOOKUP($A28,Sheet1!$A$10:$P$487,4,FALSE)</f>
        <v>0</v>
      </c>
      <c r="G28" s="303">
        <f>VLOOKUP($A28,Sheet1!$A$10:$P$487,5,FALSE)</f>
        <v>0</v>
      </c>
      <c r="H28" s="303">
        <f>VLOOKUP($A28,Sheet1!$A$10:$P$487,8,FALSE)</f>
        <v>1.56</v>
      </c>
      <c r="I28" s="304">
        <f t="shared" ref="I28:I32" si="5">G28+H28</f>
        <v>1.56</v>
      </c>
      <c r="J28" s="302">
        <f>VLOOKUP($A28,Sheet1!$A$10:$P$487,10,FALSE)</f>
        <v>0</v>
      </c>
      <c r="K28" s="303">
        <f>VLOOKUP($A28,Sheet1!$A$10:$P$487,11,FALSE)</f>
        <v>0</v>
      </c>
      <c r="L28" s="303">
        <f>VLOOKUP($A28,Sheet1!$A$10:$P$487,12,FALSE)</f>
        <v>0</v>
      </c>
      <c r="M28" s="303">
        <f>VLOOKUP($A28,Sheet1!$A$10:$P$487,15,FALSE)</f>
        <v>1.59</v>
      </c>
      <c r="N28" s="304">
        <f t="shared" ref="N28:N32" si="6">L28+M28</f>
        <v>1.59</v>
      </c>
      <c r="O28" s="305">
        <f t="shared" ref="O28:O32" si="7">((N28/I28)-1)*100</f>
        <v>1.9230769230769162</v>
      </c>
    </row>
    <row r="29" spans="1:17" s="306" customFormat="1" ht="15" customHeight="1">
      <c r="A29" s="349" t="s">
        <v>518</v>
      </c>
      <c r="B29" s="350" t="s">
        <v>519</v>
      </c>
      <c r="C29" s="300" t="s">
        <v>25</v>
      </c>
      <c r="D29" s="301" t="s">
        <v>133</v>
      </c>
      <c r="E29" s="302">
        <f>VLOOKUP($A29,Sheet1!$A$10:$P$487,3,FALSE)</f>
        <v>0</v>
      </c>
      <c r="F29" s="303">
        <f>VLOOKUP($A29,Sheet1!$A$10:$P$487,4,FALSE)</f>
        <v>2.85</v>
      </c>
      <c r="G29" s="303">
        <f>VLOOKUP($A29,Sheet1!$A$10:$P$487,5,FALSE)</f>
        <v>0</v>
      </c>
      <c r="H29" s="303">
        <f>VLOOKUP($A29,Sheet1!$A$10:$P$487,8,FALSE)</f>
        <v>0.64</v>
      </c>
      <c r="I29" s="304">
        <f t="shared" si="5"/>
        <v>0.64</v>
      </c>
      <c r="J29" s="302">
        <f>VLOOKUP($A29,Sheet1!$A$10:$P$487,10,FALSE)</f>
        <v>0</v>
      </c>
      <c r="K29" s="303">
        <f>VLOOKUP($A29,Sheet1!$A$10:$P$487,11,FALSE)</f>
        <v>3.38</v>
      </c>
      <c r="L29" s="303">
        <f>VLOOKUP($A29,Sheet1!$A$10:$P$487,12,FALSE)</f>
        <v>0</v>
      </c>
      <c r="M29" s="303">
        <f>VLOOKUP($A29,Sheet1!$A$10:$P$487,15,FALSE)</f>
        <v>1.06</v>
      </c>
      <c r="N29" s="304">
        <f t="shared" si="6"/>
        <v>1.06</v>
      </c>
      <c r="O29" s="305">
        <f t="shared" si="7"/>
        <v>65.625</v>
      </c>
    </row>
    <row r="30" spans="1:17" s="306" customFormat="1" ht="15" customHeight="1">
      <c r="A30" s="349" t="s">
        <v>248</v>
      </c>
      <c r="B30" s="350" t="s">
        <v>247</v>
      </c>
      <c r="C30" s="300" t="s">
        <v>25</v>
      </c>
      <c r="D30" s="301" t="s">
        <v>133</v>
      </c>
      <c r="E30" s="302">
        <f>VLOOKUP($A30,Sheet1!$A$10:$P$487,3,FALSE)</f>
        <v>0</v>
      </c>
      <c r="F30" s="303">
        <f>VLOOKUP($A30,Sheet1!$A$10:$P$487,4,FALSE)</f>
        <v>5.57</v>
      </c>
      <c r="G30" s="303">
        <f>VLOOKUP($A30,Sheet1!$A$10:$P$487,5,FALSE)</f>
        <v>0</v>
      </c>
      <c r="H30" s="303">
        <f>VLOOKUP($A30,Sheet1!$A$10:$P$487,8,FALSE)</f>
        <v>1.06</v>
      </c>
      <c r="I30" s="304">
        <f t="shared" si="5"/>
        <v>1.06</v>
      </c>
      <c r="J30" s="302">
        <f>VLOOKUP($A30,Sheet1!$A$10:$P$487,10,FALSE)</f>
        <v>0</v>
      </c>
      <c r="K30" s="303">
        <f>VLOOKUP($A30,Sheet1!$A$10:$P$487,11,FALSE)</f>
        <v>5.05</v>
      </c>
      <c r="L30" s="303">
        <f>VLOOKUP($A30,Sheet1!$A$10:$P$487,12,FALSE)</f>
        <v>0</v>
      </c>
      <c r="M30" s="303">
        <f>VLOOKUP($A30,Sheet1!$A$10:$P$487,15,FALSE)</f>
        <v>1.25</v>
      </c>
      <c r="N30" s="304">
        <f t="shared" si="6"/>
        <v>1.25</v>
      </c>
      <c r="O30" s="305">
        <f t="shared" si="7"/>
        <v>17.924528301886777</v>
      </c>
    </row>
    <row r="31" spans="1:17" s="306" customFormat="1" ht="15" customHeight="1">
      <c r="A31" s="349" t="s">
        <v>55</v>
      </c>
      <c r="B31" s="350" t="s">
        <v>246</v>
      </c>
      <c r="C31" s="300" t="s">
        <v>25</v>
      </c>
      <c r="D31" s="301" t="s">
        <v>133</v>
      </c>
      <c r="E31" s="302">
        <f>VLOOKUP($A31,Sheet1!$A$10:$P$487,3,FALSE)</f>
        <v>0</v>
      </c>
      <c r="F31" s="303">
        <f>VLOOKUP($A31,Sheet1!$A$10:$P$487,4,FALSE)</f>
        <v>0</v>
      </c>
      <c r="G31" s="303">
        <f>VLOOKUP($A31,Sheet1!$A$10:$P$487,5,FALSE)</f>
        <v>0</v>
      </c>
      <c r="H31" s="303">
        <f>VLOOKUP($A31,Sheet1!$A$10:$P$487,8,FALSE)</f>
        <v>5.83</v>
      </c>
      <c r="I31" s="304">
        <f t="shared" si="5"/>
        <v>5.83</v>
      </c>
      <c r="J31" s="302">
        <f>VLOOKUP($A31,Sheet1!$A$10:$P$487,10,FALSE)</f>
        <v>0</v>
      </c>
      <c r="K31" s="303">
        <f>VLOOKUP($A31,Sheet1!$A$10:$P$487,11,FALSE)</f>
        <v>0</v>
      </c>
      <c r="L31" s="303">
        <f>VLOOKUP($A31,Sheet1!$A$10:$P$487,12,FALSE)</f>
        <v>0</v>
      </c>
      <c r="M31" s="303">
        <f>VLOOKUP($A31,Sheet1!$A$10:$P$487,15,FALSE)</f>
        <v>8.3699999999999992</v>
      </c>
      <c r="N31" s="304">
        <f t="shared" si="6"/>
        <v>8.3699999999999992</v>
      </c>
      <c r="O31" s="305">
        <f t="shared" si="7"/>
        <v>43.567753001715246</v>
      </c>
    </row>
    <row r="32" spans="1:17" s="343" customFormat="1" ht="15" customHeight="1">
      <c r="A32" s="349" t="s">
        <v>325</v>
      </c>
      <c r="B32" s="350" t="s">
        <v>581</v>
      </c>
      <c r="C32" s="300" t="s">
        <v>25</v>
      </c>
      <c r="D32" s="301" t="s">
        <v>133</v>
      </c>
      <c r="E32" s="262">
        <f>VLOOKUP($A32,Sheet1!$A$10:$P$487,3,FALSE)</f>
        <v>0.01</v>
      </c>
      <c r="F32" s="263">
        <f>VLOOKUP($A32,Sheet1!$A$10:$P$487,4,FALSE)</f>
        <v>0</v>
      </c>
      <c r="G32" s="263">
        <f>VLOOKUP($A32,Sheet1!$A$10:$P$487,5,FALSE)</f>
        <v>0</v>
      </c>
      <c r="H32" s="263">
        <f>VLOOKUP($A32,Sheet1!$A$10:$P$487,8,FALSE)</f>
        <v>5.21</v>
      </c>
      <c r="I32" s="264">
        <f t="shared" si="5"/>
        <v>5.21</v>
      </c>
      <c r="J32" s="262">
        <f>VLOOKUP($A32,Sheet1!$A$10:$P$487,10,FALSE)</f>
        <v>0</v>
      </c>
      <c r="K32" s="263">
        <f>VLOOKUP($A32,Sheet1!$A$10:$P$487,11,FALSE)</f>
        <v>0</v>
      </c>
      <c r="L32" s="263">
        <f>VLOOKUP($A32,Sheet1!$A$10:$P$487,12,FALSE)</f>
        <v>0</v>
      </c>
      <c r="M32" s="263">
        <f>VLOOKUP($A32,Sheet1!$A$10:$P$487,15,FALSE)</f>
        <v>3.11</v>
      </c>
      <c r="N32" s="264">
        <f t="shared" si="6"/>
        <v>3.11</v>
      </c>
      <c r="O32" s="342">
        <f t="shared" si="7"/>
        <v>-40.307101727447211</v>
      </c>
      <c r="P32" s="306"/>
    </row>
    <row r="33" spans="1:17" s="99" customFormat="1" ht="15" customHeight="1">
      <c r="A33" s="553"/>
      <c r="B33" s="554"/>
      <c r="C33" s="243"/>
      <c r="D33" s="104"/>
      <c r="E33" s="102"/>
      <c r="F33" s="238"/>
      <c r="G33" s="238"/>
      <c r="H33" s="238"/>
      <c r="I33" s="239"/>
      <c r="J33" s="156"/>
      <c r="K33" s="238"/>
      <c r="L33" s="238"/>
      <c r="M33" s="238"/>
      <c r="N33" s="239"/>
      <c r="O33" s="152"/>
      <c r="P33" s="101"/>
      <c r="Q33" s="98"/>
    </row>
    <row r="34" spans="1:17" s="128" customFormat="1" ht="20.100000000000001" customHeight="1">
      <c r="A34" s="578" t="s">
        <v>306</v>
      </c>
      <c r="B34" s="492"/>
      <c r="C34" s="174"/>
      <c r="D34" s="146"/>
      <c r="E34" s="175">
        <f>SUM(E27:E33)</f>
        <v>0.01</v>
      </c>
      <c r="F34" s="176">
        <f t="shared" ref="F34:N34" si="8">SUM(F27:F33)</f>
        <v>8.42</v>
      </c>
      <c r="G34" s="176">
        <f t="shared" si="8"/>
        <v>0</v>
      </c>
      <c r="H34" s="176">
        <f t="shared" si="8"/>
        <v>14.3</v>
      </c>
      <c r="I34" s="177">
        <f t="shared" si="8"/>
        <v>14.3</v>
      </c>
      <c r="J34" s="175">
        <f t="shared" si="8"/>
        <v>0</v>
      </c>
      <c r="K34" s="176">
        <f t="shared" si="8"/>
        <v>8.43</v>
      </c>
      <c r="L34" s="176">
        <f t="shared" si="8"/>
        <v>0</v>
      </c>
      <c r="M34" s="176">
        <f t="shared" si="8"/>
        <v>15.379999999999999</v>
      </c>
      <c r="N34" s="177">
        <f t="shared" si="8"/>
        <v>15.379999999999999</v>
      </c>
      <c r="O34" s="258">
        <f t="shared" ref="O34:O35" si="9">((N34/I34)-1)*100</f>
        <v>7.5524475524475498</v>
      </c>
    </row>
    <row r="35" spans="1:17" s="128" customFormat="1" ht="20.100000000000001" customHeight="1">
      <c r="A35" s="578" t="s">
        <v>307</v>
      </c>
      <c r="B35" s="492"/>
      <c r="C35" s="174"/>
      <c r="D35" s="146"/>
      <c r="E35" s="7">
        <v>0.01</v>
      </c>
      <c r="F35" s="6">
        <v>9.64</v>
      </c>
      <c r="G35" s="6">
        <v>0</v>
      </c>
      <c r="H35" s="6">
        <v>22.8</v>
      </c>
      <c r="I35" s="5">
        <f>SUM(G35:H35)</f>
        <v>22.8</v>
      </c>
      <c r="J35" s="7">
        <v>0</v>
      </c>
      <c r="K35" s="6">
        <v>10</v>
      </c>
      <c r="L35" s="6">
        <v>0</v>
      </c>
      <c r="M35" s="6">
        <v>20.36</v>
      </c>
      <c r="N35" s="5">
        <f>SUM(L35:M35)</f>
        <v>20.36</v>
      </c>
      <c r="O35" s="258">
        <f t="shared" si="9"/>
        <v>-10.701754385964913</v>
      </c>
    </row>
    <row r="36" spans="1:17" s="98" customFormat="1" ht="15" customHeight="1">
      <c r="A36" s="505"/>
      <c r="B36" s="506"/>
      <c r="C36" s="506"/>
      <c r="D36" s="171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3"/>
    </row>
    <row r="37" spans="1:17" s="98" customFormat="1" ht="15" customHeight="1">
      <c r="A37" s="240" t="s">
        <v>1737</v>
      </c>
      <c r="B37" s="241"/>
      <c r="C37" s="241"/>
      <c r="D37" s="242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80"/>
    </row>
    <row r="38" spans="1:17" s="98" customFormat="1" ht="15" customHeight="1">
      <c r="A38" s="240" t="s">
        <v>1736</v>
      </c>
      <c r="B38" s="241"/>
      <c r="C38" s="241"/>
      <c r="D38" s="242"/>
      <c r="E38" s="598">
        <f>SUM(E13:E15,E28:E32)</f>
        <v>0.01</v>
      </c>
      <c r="F38" s="598">
        <f t="shared" ref="F38:N38" si="10">SUM(F13:F15,F28:F32)</f>
        <v>13.52</v>
      </c>
      <c r="G38" s="598">
        <f t="shared" si="10"/>
        <v>2.0100000000000002</v>
      </c>
      <c r="H38" s="598">
        <f t="shared" si="10"/>
        <v>34.71</v>
      </c>
      <c r="I38" s="598">
        <f t="shared" si="10"/>
        <v>36.72</v>
      </c>
      <c r="J38" s="598">
        <f t="shared" si="10"/>
        <v>0</v>
      </c>
      <c r="K38" s="598">
        <f t="shared" si="10"/>
        <v>14.25</v>
      </c>
      <c r="L38" s="598">
        <f t="shared" si="10"/>
        <v>0.84</v>
      </c>
      <c r="M38" s="598">
        <f t="shared" si="10"/>
        <v>43.609999999999992</v>
      </c>
      <c r="N38" s="598">
        <f t="shared" si="10"/>
        <v>44.449999999999996</v>
      </c>
      <c r="O38" s="180">
        <f t="shared" ref="O38:O41" si="11">((N38/I38)-1)*100</f>
        <v>21.051198257080593</v>
      </c>
    </row>
    <row r="39" spans="1:17">
      <c r="A39" s="197" t="s">
        <v>1739</v>
      </c>
      <c r="E39" s="617">
        <f>E12</f>
        <v>0.01</v>
      </c>
      <c r="F39" s="617">
        <f t="shared" ref="F39:N39" si="12">F12</f>
        <v>0.91</v>
      </c>
      <c r="G39" s="617">
        <f t="shared" si="12"/>
        <v>0</v>
      </c>
      <c r="H39" s="617">
        <f t="shared" si="12"/>
        <v>2.39</v>
      </c>
      <c r="I39" s="617">
        <f t="shared" si="12"/>
        <v>2.39</v>
      </c>
      <c r="J39" s="617">
        <f t="shared" si="12"/>
        <v>0.01</v>
      </c>
      <c r="K39" s="617">
        <f t="shared" si="12"/>
        <v>1.03</v>
      </c>
      <c r="L39" s="617">
        <f t="shared" si="12"/>
        <v>0</v>
      </c>
      <c r="M39" s="617">
        <f t="shared" si="12"/>
        <v>2.06</v>
      </c>
      <c r="N39" s="617">
        <f t="shared" si="12"/>
        <v>2.06</v>
      </c>
      <c r="O39" s="127">
        <f t="shared" si="11"/>
        <v>-13.807531380753135</v>
      </c>
    </row>
    <row r="40" spans="1:17" s="98" customFormat="1" ht="15" customHeight="1">
      <c r="A40" s="240" t="s">
        <v>1741</v>
      </c>
      <c r="B40" s="241"/>
      <c r="C40" s="241"/>
      <c r="D40" s="242"/>
      <c r="E40" s="598">
        <f>E16</f>
        <v>0</v>
      </c>
      <c r="F40" s="598">
        <f t="shared" ref="F40:N40" si="13">F16</f>
        <v>0</v>
      </c>
      <c r="G40" s="598">
        <f t="shared" si="13"/>
        <v>0</v>
      </c>
      <c r="H40" s="598">
        <f t="shared" si="13"/>
        <v>0</v>
      </c>
      <c r="I40" s="598">
        <f t="shared" si="13"/>
        <v>0</v>
      </c>
      <c r="J40" s="598">
        <f t="shared" si="13"/>
        <v>0.01</v>
      </c>
      <c r="K40" s="598">
        <f t="shared" si="13"/>
        <v>0.38</v>
      </c>
      <c r="L40" s="598">
        <f t="shared" si="13"/>
        <v>0</v>
      </c>
      <c r="M40" s="598">
        <f t="shared" si="13"/>
        <v>0.13</v>
      </c>
      <c r="N40" s="598">
        <f t="shared" si="13"/>
        <v>0.13</v>
      </c>
      <c r="O40" s="180" t="e">
        <f t="shared" si="11"/>
        <v>#DIV/0!</v>
      </c>
    </row>
    <row r="41" spans="1:17" s="98" customFormat="1" ht="15" customHeight="1">
      <c r="A41" s="240" t="s">
        <v>1743</v>
      </c>
      <c r="B41" s="241"/>
      <c r="C41" s="241"/>
      <c r="D41" s="242"/>
      <c r="E41" s="598">
        <f>SUM(E38:E40)</f>
        <v>0.02</v>
      </c>
      <c r="F41" s="598">
        <f t="shared" ref="F41:N41" si="14">SUM(F38:F40)</f>
        <v>14.43</v>
      </c>
      <c r="G41" s="598">
        <f t="shared" si="14"/>
        <v>2.0100000000000002</v>
      </c>
      <c r="H41" s="598">
        <f t="shared" si="14"/>
        <v>37.1</v>
      </c>
      <c r="I41" s="598">
        <f t="shared" si="14"/>
        <v>39.11</v>
      </c>
      <c r="J41" s="598">
        <f t="shared" si="14"/>
        <v>0.02</v>
      </c>
      <c r="K41" s="598">
        <f t="shared" si="14"/>
        <v>15.66</v>
      </c>
      <c r="L41" s="598">
        <f t="shared" si="14"/>
        <v>0.84</v>
      </c>
      <c r="M41" s="598">
        <f t="shared" si="14"/>
        <v>45.8</v>
      </c>
      <c r="N41" s="598">
        <f t="shared" si="14"/>
        <v>46.64</v>
      </c>
      <c r="O41" s="180">
        <f t="shared" si="11"/>
        <v>19.253387880337502</v>
      </c>
    </row>
    <row r="42" spans="1:17" s="98" customFormat="1" ht="15" customHeight="1">
      <c r="A42" s="240"/>
      <c r="B42" s="241"/>
      <c r="C42" s="241"/>
      <c r="D42" s="242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80"/>
    </row>
    <row r="43" spans="1:17" s="128" customFormat="1" ht="20.100000000000001" customHeight="1">
      <c r="A43" s="547" t="s">
        <v>308</v>
      </c>
      <c r="B43" s="548" t="s">
        <v>8</v>
      </c>
      <c r="C43" s="687"/>
      <c r="D43" s="689"/>
      <c r="E43" s="691"/>
      <c r="F43" s="691"/>
      <c r="G43" s="691"/>
      <c r="H43" s="691"/>
      <c r="I43" s="596"/>
      <c r="J43" s="691"/>
      <c r="K43" s="691"/>
      <c r="L43" s="691"/>
      <c r="M43" s="691"/>
      <c r="N43" s="691"/>
      <c r="O43" s="137"/>
    </row>
    <row r="44" spans="1:17" s="182" customFormat="1" ht="15" customHeight="1">
      <c r="A44" s="597"/>
      <c r="B44" s="597"/>
      <c r="C44" s="688"/>
      <c r="D44" s="690"/>
      <c r="E44" s="597"/>
      <c r="F44" s="597"/>
      <c r="G44" s="597"/>
      <c r="H44" s="597"/>
      <c r="I44" s="597"/>
      <c r="J44" s="597"/>
      <c r="K44" s="597"/>
      <c r="L44" s="597"/>
      <c r="M44" s="597"/>
      <c r="N44" s="597"/>
      <c r="O44" s="181"/>
      <c r="P44" s="241"/>
    </row>
    <row r="45" spans="1:17" s="144" customFormat="1" ht="15" customHeight="1">
      <c r="A45" s="471"/>
      <c r="B45" s="472"/>
      <c r="C45" s="473"/>
      <c r="D45" s="474"/>
      <c r="E45" s="680" t="s">
        <v>635</v>
      </c>
      <c r="F45" s="681"/>
      <c r="G45" s="681"/>
      <c r="H45" s="681"/>
      <c r="I45" s="682"/>
      <c r="J45" s="680" t="s">
        <v>868</v>
      </c>
      <c r="K45" s="681"/>
      <c r="L45" s="681"/>
      <c r="M45" s="681"/>
      <c r="N45" s="682"/>
      <c r="O45" s="475"/>
    </row>
    <row r="46" spans="1:17" s="144" customFormat="1" ht="27">
      <c r="A46" s="471" t="s">
        <v>254</v>
      </c>
      <c r="B46" s="472" t="s">
        <v>59</v>
      </c>
      <c r="C46" s="473" t="s">
        <v>255</v>
      </c>
      <c r="D46" s="474" t="s">
        <v>256</v>
      </c>
      <c r="E46" s="8" t="s">
        <v>60</v>
      </c>
      <c r="F46" s="222" t="s">
        <v>431</v>
      </c>
      <c r="G46" s="218" t="s">
        <v>333</v>
      </c>
      <c r="H46" s="9" t="s">
        <v>331</v>
      </c>
      <c r="I46" s="450" t="s">
        <v>332</v>
      </c>
      <c r="J46" s="8" t="s">
        <v>60</v>
      </c>
      <c r="K46" s="222" t="s">
        <v>431</v>
      </c>
      <c r="L46" s="218" t="s">
        <v>333</v>
      </c>
      <c r="M46" s="9" t="s">
        <v>331</v>
      </c>
      <c r="N46" s="450" t="s">
        <v>332</v>
      </c>
      <c r="O46" s="145" t="s">
        <v>1684</v>
      </c>
    </row>
    <row r="47" spans="1:17" s="144" customFormat="1" ht="15" customHeight="1">
      <c r="A47" s="94"/>
      <c r="B47" s="345"/>
      <c r="C47" s="95"/>
      <c r="D47" s="146"/>
      <c r="E47" s="149"/>
      <c r="F47" s="150"/>
      <c r="G47" s="150"/>
      <c r="H47" s="96"/>
      <c r="I47" s="151"/>
      <c r="J47" s="149"/>
      <c r="K47" s="150"/>
      <c r="L47" s="150"/>
      <c r="M47" s="150"/>
      <c r="N47" s="97"/>
      <c r="O47" s="147"/>
    </row>
    <row r="48" spans="1:17" s="306" customFormat="1" ht="15" customHeight="1">
      <c r="A48" s="340" t="s">
        <v>853</v>
      </c>
      <c r="B48" s="364" t="s">
        <v>854</v>
      </c>
      <c r="C48" s="311" t="s">
        <v>855</v>
      </c>
      <c r="D48" s="312" t="s">
        <v>790</v>
      </c>
      <c r="E48" s="302">
        <f>VLOOKUP($A48,Sheet1!$A$10:$P$487,3,FALSE)</f>
        <v>0</v>
      </c>
      <c r="F48" s="303">
        <f>VLOOKUP($A48,Sheet1!$A$10:$P$487,4,FALSE)</f>
        <v>0</v>
      </c>
      <c r="G48" s="303">
        <f>VLOOKUP($A48,Sheet1!$A$10:$P$487,5,FALSE)</f>
        <v>0</v>
      </c>
      <c r="H48" s="303">
        <f>VLOOKUP($A48,Sheet1!$A$10:$P$487,8,FALSE)</f>
        <v>0.59</v>
      </c>
      <c r="I48" s="304">
        <f t="shared" ref="I48" si="15">G48+H48</f>
        <v>0.59</v>
      </c>
      <c r="J48" s="302">
        <f>VLOOKUP($A48,Sheet1!$A$10:$P$487,10,FALSE)</f>
        <v>0</v>
      </c>
      <c r="K48" s="303">
        <f>VLOOKUP($A48,Sheet1!$A$10:$P$487,11,FALSE)</f>
        <v>0.04</v>
      </c>
      <c r="L48" s="303">
        <f>VLOOKUP($A48,Sheet1!$A$10:$P$487,12,FALSE)</f>
        <v>0</v>
      </c>
      <c r="M48" s="303">
        <f>VLOOKUP($A48,Sheet1!$A$10:$P$487,15,FALSE)</f>
        <v>0.31</v>
      </c>
      <c r="N48" s="304">
        <f t="shared" ref="N48" si="16">L48+M48</f>
        <v>0.31</v>
      </c>
      <c r="O48" s="305">
        <f t="shared" ref="O48" si="17">((N48/I48)-1)*100</f>
        <v>-47.457627118644062</v>
      </c>
    </row>
    <row r="49" spans="1:17" s="306" customFormat="1" ht="15" customHeight="1">
      <c r="A49" s="340"/>
      <c r="B49" s="364"/>
      <c r="C49" s="311"/>
      <c r="D49" s="312"/>
      <c r="E49" s="302"/>
      <c r="F49" s="303"/>
      <c r="G49" s="303"/>
      <c r="H49" s="303"/>
      <c r="I49" s="304"/>
      <c r="J49" s="302"/>
      <c r="K49" s="303"/>
      <c r="L49" s="303"/>
      <c r="M49" s="303"/>
      <c r="N49" s="304"/>
      <c r="O49" s="305"/>
    </row>
    <row r="50" spans="1:17" s="306" customFormat="1" ht="15" customHeight="1">
      <c r="A50" s="340" t="s">
        <v>326</v>
      </c>
      <c r="B50" s="364" t="s">
        <v>327</v>
      </c>
      <c r="C50" s="311" t="s">
        <v>17</v>
      </c>
      <c r="D50" s="312" t="s">
        <v>137</v>
      </c>
      <c r="E50" s="302">
        <f>VLOOKUP($A50,Sheet1!$A$10:$P$487,3,FALSE)</f>
        <v>0</v>
      </c>
      <c r="F50" s="303">
        <f>VLOOKUP($A50,Sheet1!$A$10:$P$487,4,FALSE)</f>
        <v>0</v>
      </c>
      <c r="G50" s="303">
        <f>VLOOKUP($A50,Sheet1!$A$10:$P$487,5,FALSE)</f>
        <v>0.45</v>
      </c>
      <c r="H50" s="303">
        <f>VLOOKUP($A50,Sheet1!$A$10:$P$487,8,FALSE)</f>
        <v>0.78</v>
      </c>
      <c r="I50" s="304">
        <f t="shared" ref="I50:I51" si="18">G50+H50</f>
        <v>1.23</v>
      </c>
      <c r="J50" s="302">
        <f>VLOOKUP($A50,Sheet1!$A$10:$P$487,10,FALSE)</f>
        <v>0</v>
      </c>
      <c r="K50" s="303">
        <f>VLOOKUP($A50,Sheet1!$A$10:$P$487,11,FALSE)</f>
        <v>0.31</v>
      </c>
      <c r="L50" s="303">
        <f>VLOOKUP($A50,Sheet1!$A$10:$P$487,12,FALSE)</f>
        <v>7.0000000000000007E-2</v>
      </c>
      <c r="M50" s="303">
        <f>VLOOKUP($A50,Sheet1!$A$10:$P$487,15,FALSE)</f>
        <v>0.7</v>
      </c>
      <c r="N50" s="304">
        <f t="shared" ref="N50:N51" si="19">L50+M50</f>
        <v>0.77</v>
      </c>
      <c r="O50" s="305">
        <f t="shared" ref="O50:O58" si="20">((N50/I50)-1)*100</f>
        <v>-37.39837398373983</v>
      </c>
    </row>
    <row r="51" spans="1:17" s="306" customFormat="1" ht="15" customHeight="1">
      <c r="A51" s="340" t="s">
        <v>856</v>
      </c>
      <c r="B51" s="364" t="s">
        <v>857</v>
      </c>
      <c r="C51" s="311" t="s">
        <v>17</v>
      </c>
      <c r="D51" s="312" t="s">
        <v>132</v>
      </c>
      <c r="E51" s="302">
        <f>VLOOKUP($A51,Sheet1!$A$10:$P$487,3,FALSE)</f>
        <v>0</v>
      </c>
      <c r="F51" s="303">
        <f>VLOOKUP($A51,Sheet1!$A$10:$P$487,4,FALSE)</f>
        <v>0</v>
      </c>
      <c r="G51" s="303">
        <f>VLOOKUP($A51,Sheet1!$A$10:$P$487,5,FALSE)</f>
        <v>0</v>
      </c>
      <c r="H51" s="303">
        <f>VLOOKUP($A51,Sheet1!$A$10:$P$487,8,FALSE)</f>
        <v>0.65</v>
      </c>
      <c r="I51" s="304">
        <f t="shared" si="18"/>
        <v>0.65</v>
      </c>
      <c r="J51" s="302">
        <f>VLOOKUP($A51,Sheet1!$A$10:$P$487,10,FALSE)</f>
        <v>0</v>
      </c>
      <c r="K51" s="303">
        <f>VLOOKUP($A51,Sheet1!$A$10:$P$487,11,FALSE)</f>
        <v>0</v>
      </c>
      <c r="L51" s="303">
        <f>VLOOKUP($A51,Sheet1!$A$10:$P$487,12,FALSE)</f>
        <v>0.48</v>
      </c>
      <c r="M51" s="303">
        <f>VLOOKUP($A51,Sheet1!$A$10:$P$487,15,FALSE)</f>
        <v>0.57999999999999996</v>
      </c>
      <c r="N51" s="304">
        <f t="shared" si="19"/>
        <v>1.06</v>
      </c>
      <c r="O51" s="305">
        <f t="shared" si="20"/>
        <v>63.076923076923073</v>
      </c>
    </row>
    <row r="52" spans="1:17" s="306" customFormat="1" ht="15" customHeight="1">
      <c r="A52" s="340"/>
      <c r="B52" s="364"/>
      <c r="C52" s="311"/>
      <c r="D52" s="312"/>
      <c r="E52" s="302"/>
      <c r="F52" s="303"/>
      <c r="G52" s="303"/>
      <c r="H52" s="303"/>
      <c r="I52" s="304"/>
      <c r="J52" s="302"/>
      <c r="K52" s="303"/>
      <c r="L52" s="303"/>
      <c r="M52" s="303"/>
      <c r="N52" s="304"/>
      <c r="O52" s="305"/>
    </row>
    <row r="53" spans="1:17" s="306" customFormat="1" ht="15" customHeight="1">
      <c r="A53" s="339" t="s">
        <v>611</v>
      </c>
      <c r="B53" s="347" t="s">
        <v>612</v>
      </c>
      <c r="C53" s="300" t="s">
        <v>859</v>
      </c>
      <c r="D53" s="325" t="s">
        <v>135</v>
      </c>
      <c r="E53" s="302">
        <f>VLOOKUP($A53,Sheet1!$A$10:$P$487,3,FALSE)</f>
        <v>0.01</v>
      </c>
      <c r="F53" s="303">
        <f>VLOOKUP($A53,Sheet1!$A$10:$P$487,4,FALSE)</f>
        <v>0.05</v>
      </c>
      <c r="G53" s="303">
        <f>VLOOKUP($A53,Sheet1!$A$10:$P$487,5,FALSE)</f>
        <v>0</v>
      </c>
      <c r="H53" s="303">
        <f>VLOOKUP($A53,Sheet1!$A$10:$P$487,8,FALSE)</f>
        <v>0.28000000000000003</v>
      </c>
      <c r="I53" s="304">
        <f t="shared" ref="I53:I58" si="21">G53+H53</f>
        <v>0.28000000000000003</v>
      </c>
      <c r="J53" s="302">
        <f>VLOOKUP($A53,Sheet1!$A$10:$P$487,10,FALSE)</f>
        <v>0</v>
      </c>
      <c r="K53" s="303">
        <f>VLOOKUP($A53,Sheet1!$A$10:$P$487,11,FALSE)</f>
        <v>0.5</v>
      </c>
      <c r="L53" s="303">
        <f>VLOOKUP($A53,Sheet1!$A$10:$P$487,12,FALSE)</f>
        <v>0</v>
      </c>
      <c r="M53" s="303">
        <f>VLOOKUP($A53,Sheet1!$A$10:$P$487,15,FALSE)</f>
        <v>0.76</v>
      </c>
      <c r="N53" s="304">
        <f t="shared" ref="N53:N58" si="22">L53+M53</f>
        <v>0.76</v>
      </c>
      <c r="O53" s="305">
        <f>((N53/I53)-1)*100</f>
        <v>171.42857142857139</v>
      </c>
    </row>
    <row r="54" spans="1:17" s="306" customFormat="1" ht="15" customHeight="1">
      <c r="A54" s="339" t="s">
        <v>1648</v>
      </c>
      <c r="B54" s="347" t="s">
        <v>1647</v>
      </c>
      <c r="C54" s="300" t="s">
        <v>859</v>
      </c>
      <c r="D54" s="301" t="s">
        <v>878</v>
      </c>
      <c r="E54" s="302">
        <f>VLOOKUP($A54,Sheet1!$A$10:$P$487,3,FALSE)</f>
        <v>0.01</v>
      </c>
      <c r="F54" s="303">
        <f>VLOOKUP($A54,Sheet1!$A$10:$P$487,4,FALSE)</f>
        <v>0.56000000000000005</v>
      </c>
      <c r="G54" s="303">
        <f>VLOOKUP($A54,Sheet1!$A$10:$P$487,5,FALSE)</f>
        <v>0</v>
      </c>
      <c r="H54" s="303">
        <f>VLOOKUP($A54,Sheet1!$A$10:$P$487,8,FALSE)</f>
        <v>0.68</v>
      </c>
      <c r="I54" s="304">
        <f t="shared" si="21"/>
        <v>0.68</v>
      </c>
      <c r="J54" s="302">
        <f>VLOOKUP($A54,Sheet1!$A$10:$P$487,10,FALSE)</f>
        <v>0.01</v>
      </c>
      <c r="K54" s="303">
        <f>VLOOKUP($A54,Sheet1!$A$10:$P$487,11,FALSE)</f>
        <v>1.31</v>
      </c>
      <c r="L54" s="303">
        <f>VLOOKUP($A54,Sheet1!$A$10:$P$487,12,FALSE)</f>
        <v>0</v>
      </c>
      <c r="M54" s="303">
        <f>VLOOKUP($A54,Sheet1!$A$10:$P$487,15,FALSE)</f>
        <v>2.33</v>
      </c>
      <c r="N54" s="304">
        <f t="shared" si="22"/>
        <v>2.33</v>
      </c>
      <c r="O54" s="305">
        <f>((N54/I54)-1)*100</f>
        <v>242.64705882352939</v>
      </c>
    </row>
    <row r="55" spans="1:17" s="306" customFormat="1" ht="15" customHeight="1">
      <c r="A55" s="340" t="s">
        <v>617</v>
      </c>
      <c r="B55" s="364" t="s">
        <v>618</v>
      </c>
      <c r="C55" s="311" t="s">
        <v>858</v>
      </c>
      <c r="D55" s="312" t="s">
        <v>129</v>
      </c>
      <c r="E55" s="302">
        <f>VLOOKUP($A55,Sheet1!$A$10:$P$487,3,FALSE)</f>
        <v>0.01</v>
      </c>
      <c r="F55" s="303">
        <f>VLOOKUP($A55,Sheet1!$A$10:$P$487,4,FALSE)</f>
        <v>0.67</v>
      </c>
      <c r="G55" s="303">
        <f>VLOOKUP($A55,Sheet1!$A$10:$P$487,5,FALSE)</f>
        <v>0</v>
      </c>
      <c r="H55" s="303">
        <f>VLOOKUP($A55,Sheet1!$A$10:$P$487,8,FALSE)</f>
        <v>1.22</v>
      </c>
      <c r="I55" s="304">
        <f t="shared" si="21"/>
        <v>1.22</v>
      </c>
      <c r="J55" s="302">
        <f>VLOOKUP($A55,Sheet1!$A$10:$P$487,10,FALSE)</f>
        <v>0</v>
      </c>
      <c r="K55" s="303">
        <f>VLOOKUP($A55,Sheet1!$A$10:$P$487,11,FALSE)</f>
        <v>0.83</v>
      </c>
      <c r="L55" s="303">
        <f>VLOOKUP($A55,Sheet1!$A$10:$P$487,12,FALSE)</f>
        <v>0</v>
      </c>
      <c r="M55" s="303">
        <f>VLOOKUP($A55,Sheet1!$A$10:$P$487,15,FALSE)</f>
        <v>2.46</v>
      </c>
      <c r="N55" s="304">
        <f t="shared" si="22"/>
        <v>2.46</v>
      </c>
      <c r="O55" s="305">
        <f t="shared" si="20"/>
        <v>101.63934426229505</v>
      </c>
    </row>
    <row r="56" spans="1:17" s="306" customFormat="1" ht="15" customHeight="1">
      <c r="A56" s="340" t="s">
        <v>1650</v>
      </c>
      <c r="B56" s="447" t="s">
        <v>1655</v>
      </c>
      <c r="C56" s="311" t="s">
        <v>858</v>
      </c>
      <c r="D56" s="448" t="s">
        <v>1656</v>
      </c>
      <c r="E56" s="449">
        <f>VLOOKUP($A56,Sheet1!$A$10:$P$487,3,FALSE)</f>
        <v>0.02</v>
      </c>
      <c r="F56" s="303">
        <f>VLOOKUP($A56,Sheet1!$A$10:$P$487,4,FALSE)</f>
        <v>0.12</v>
      </c>
      <c r="G56" s="303">
        <f>VLOOKUP($A56,Sheet1!$A$10:$P$487,5,FALSE)</f>
        <v>0</v>
      </c>
      <c r="H56" s="303">
        <f>VLOOKUP($A56,Sheet1!$A$10:$P$487,8,FALSE)</f>
        <v>0.1</v>
      </c>
      <c r="I56" s="304">
        <f t="shared" si="21"/>
        <v>0.1</v>
      </c>
      <c r="J56" s="302">
        <f>VLOOKUP($A56,Sheet1!$A$10:$P$487,10,FALSE)</f>
        <v>0.03</v>
      </c>
      <c r="K56" s="303">
        <f>VLOOKUP($A56,Sheet1!$A$10:$P$487,11,FALSE)</f>
        <v>0.33</v>
      </c>
      <c r="L56" s="303">
        <f>VLOOKUP($A56,Sheet1!$A$10:$P$487,12,FALSE)</f>
        <v>0</v>
      </c>
      <c r="M56" s="303">
        <f>VLOOKUP($A56,Sheet1!$A$10:$P$487,15,FALSE)</f>
        <v>0.47</v>
      </c>
      <c r="N56" s="304">
        <f t="shared" si="22"/>
        <v>0.47</v>
      </c>
      <c r="O56" s="152">
        <f t="shared" si="20"/>
        <v>369.99999999999994</v>
      </c>
    </row>
    <row r="57" spans="1:17" s="306" customFormat="1" ht="15" customHeight="1">
      <c r="A57" s="340" t="s">
        <v>1651</v>
      </c>
      <c r="B57" s="447" t="s">
        <v>1654</v>
      </c>
      <c r="C57" s="311" t="s">
        <v>858</v>
      </c>
      <c r="D57" s="448" t="s">
        <v>1657</v>
      </c>
      <c r="E57" s="449">
        <f>VLOOKUP($A57,Sheet1!$A$10:$P$487,3,FALSE)</f>
        <v>0.01</v>
      </c>
      <c r="F57" s="303">
        <f>VLOOKUP($A57,Sheet1!$A$10:$P$487,4,FALSE)</f>
        <v>0</v>
      </c>
      <c r="G57" s="303">
        <f>VLOOKUP($A57,Sheet1!$A$10:$P$487,5,FALSE)</f>
        <v>0</v>
      </c>
      <c r="H57" s="303">
        <f>VLOOKUP($A57,Sheet1!$A$10:$P$487,8,FALSE)</f>
        <v>0.19</v>
      </c>
      <c r="I57" s="304">
        <f t="shared" si="21"/>
        <v>0.19</v>
      </c>
      <c r="J57" s="302">
        <f>VLOOKUP($A57,Sheet1!$A$10:$P$487,10,FALSE)</f>
        <v>0.02</v>
      </c>
      <c r="K57" s="303">
        <f>VLOOKUP($A57,Sheet1!$A$10:$P$487,11,FALSE)</f>
        <v>0.88</v>
      </c>
      <c r="L57" s="303">
        <f>VLOOKUP($A57,Sheet1!$A$10:$P$487,12,FALSE)</f>
        <v>0</v>
      </c>
      <c r="M57" s="303">
        <f>VLOOKUP($A57,Sheet1!$A$10:$P$487,15,FALSE)</f>
        <v>0.59</v>
      </c>
      <c r="N57" s="304">
        <f t="shared" si="22"/>
        <v>0.59</v>
      </c>
      <c r="O57" s="152">
        <f t="shared" si="20"/>
        <v>210.52631578947367</v>
      </c>
    </row>
    <row r="58" spans="1:17" s="306" customFormat="1" ht="15" customHeight="1">
      <c r="A58" s="340" t="s">
        <v>1652</v>
      </c>
      <c r="B58" s="447" t="s">
        <v>1653</v>
      </c>
      <c r="C58" s="311" t="s">
        <v>858</v>
      </c>
      <c r="D58" s="448" t="s">
        <v>1658</v>
      </c>
      <c r="E58" s="449">
        <f>VLOOKUP($A58,Sheet1!$A$10:$P$487,3,FALSE)</f>
        <v>0</v>
      </c>
      <c r="F58" s="303">
        <f>VLOOKUP($A58,Sheet1!$A$10:$P$487,4,FALSE)</f>
        <v>0.18</v>
      </c>
      <c r="G58" s="303">
        <f>VLOOKUP($A58,Sheet1!$A$10:$P$487,5,FALSE)</f>
        <v>0</v>
      </c>
      <c r="H58" s="303">
        <f>VLOOKUP($A58,Sheet1!$A$10:$P$487,8,FALSE)</f>
        <v>0.23</v>
      </c>
      <c r="I58" s="304">
        <f t="shared" si="21"/>
        <v>0.23</v>
      </c>
      <c r="J58" s="302">
        <f>VLOOKUP($A58,Sheet1!$A$10:$P$487,10,FALSE)</f>
        <v>0</v>
      </c>
      <c r="K58" s="303">
        <f>VLOOKUP($A58,Sheet1!$A$10:$P$487,11,FALSE)</f>
        <v>0.64</v>
      </c>
      <c r="L58" s="303">
        <f>VLOOKUP($A58,Sheet1!$A$10:$P$487,12,FALSE)</f>
        <v>0</v>
      </c>
      <c r="M58" s="303">
        <f>VLOOKUP($A58,Sheet1!$A$10:$P$487,15,FALSE)</f>
        <v>0.83</v>
      </c>
      <c r="N58" s="304">
        <f t="shared" si="22"/>
        <v>0.83</v>
      </c>
      <c r="O58" s="152">
        <f t="shared" si="20"/>
        <v>260.86956521739125</v>
      </c>
    </row>
    <row r="59" spans="1:17" s="99" customFormat="1" ht="15" customHeight="1">
      <c r="A59" s="496"/>
      <c r="B59" s="497"/>
      <c r="C59" s="243"/>
      <c r="D59" s="104"/>
      <c r="E59" s="102"/>
      <c r="F59" s="238"/>
      <c r="G59" s="238"/>
      <c r="H59" s="238"/>
      <c r="I59" s="239"/>
      <c r="J59" s="156"/>
      <c r="K59" s="238"/>
      <c r="L59" s="238"/>
      <c r="M59" s="238"/>
      <c r="N59" s="239"/>
      <c r="O59" s="152"/>
      <c r="P59" s="101"/>
      <c r="Q59" s="98"/>
    </row>
    <row r="60" spans="1:17" s="128" customFormat="1" ht="20.100000000000001" customHeight="1">
      <c r="A60" s="578" t="s">
        <v>309</v>
      </c>
      <c r="B60" s="492"/>
      <c r="C60" s="267"/>
      <c r="D60" s="269"/>
      <c r="E60" s="246">
        <f>SUM(E47:E59)</f>
        <v>6.0000000000000005E-2</v>
      </c>
      <c r="F60" s="275">
        <f t="shared" ref="F60:N60" si="23">SUM(F47:F59)</f>
        <v>1.5800000000000003</v>
      </c>
      <c r="G60" s="275">
        <f t="shared" si="23"/>
        <v>0.45</v>
      </c>
      <c r="H60" s="275">
        <f t="shared" si="23"/>
        <v>4.7200000000000006</v>
      </c>
      <c r="I60" s="276">
        <f t="shared" si="23"/>
        <v>5.1700000000000008</v>
      </c>
      <c r="J60" s="246">
        <f t="shared" si="23"/>
        <v>0.06</v>
      </c>
      <c r="K60" s="275">
        <f t="shared" si="23"/>
        <v>4.84</v>
      </c>
      <c r="L60" s="275">
        <f t="shared" si="23"/>
        <v>0.55000000000000004</v>
      </c>
      <c r="M60" s="275">
        <f t="shared" si="23"/>
        <v>9.0299999999999994</v>
      </c>
      <c r="N60" s="276">
        <f t="shared" si="23"/>
        <v>9.58</v>
      </c>
      <c r="O60" s="258">
        <f t="shared" ref="O60:O61" si="24">((N60/I60)-1)*100</f>
        <v>85.299806576402304</v>
      </c>
    </row>
    <row r="61" spans="1:17" s="128" customFormat="1" ht="20.100000000000001" customHeight="1" thickBot="1">
      <c r="A61" s="579" t="s">
        <v>310</v>
      </c>
      <c r="B61" s="555"/>
      <c r="C61" s="244"/>
      <c r="D61" s="270"/>
      <c r="E61" s="201">
        <v>0.71</v>
      </c>
      <c r="F61" s="202">
        <v>2</v>
      </c>
      <c r="G61" s="202">
        <v>3.35</v>
      </c>
      <c r="H61" s="202">
        <v>6.58</v>
      </c>
      <c r="I61" s="373">
        <f>SUM(G61:H61)</f>
        <v>9.93</v>
      </c>
      <c r="J61" s="201">
        <v>0.74</v>
      </c>
      <c r="K61" s="202">
        <v>5.67</v>
      </c>
      <c r="L61" s="202">
        <v>4.03</v>
      </c>
      <c r="M61" s="202">
        <v>13.03</v>
      </c>
      <c r="N61" s="373">
        <f>SUM(L61:M61)</f>
        <v>17.059999999999999</v>
      </c>
      <c r="O61" s="259">
        <f t="shared" si="24"/>
        <v>71.802618328298081</v>
      </c>
    </row>
    <row r="62" spans="1:17" s="157" customFormat="1" ht="15" customHeight="1">
      <c r="A62" s="486"/>
      <c r="B62" s="313"/>
      <c r="C62" s="245"/>
      <c r="D62" s="271"/>
      <c r="E62" s="431"/>
      <c r="F62" s="431"/>
      <c r="G62" s="431"/>
      <c r="H62" s="431"/>
      <c r="I62" s="431"/>
      <c r="J62" s="431"/>
      <c r="K62" s="431"/>
      <c r="L62" s="431"/>
      <c r="M62" s="431"/>
      <c r="N62" s="431"/>
      <c r="O62" s="487"/>
      <c r="P62" s="98"/>
    </row>
    <row r="63" spans="1:17" s="519" customFormat="1" ht="20.100000000000001" customHeight="1">
      <c r="A63" s="511" t="s">
        <v>311</v>
      </c>
      <c r="B63" s="512" t="s">
        <v>9</v>
      </c>
      <c r="C63" s="513"/>
      <c r="D63" s="514"/>
      <c r="E63" s="515">
        <v>0.28000000000000003</v>
      </c>
      <c r="F63" s="516">
        <v>33.380000000000003</v>
      </c>
      <c r="G63" s="516">
        <v>109.18</v>
      </c>
      <c r="H63" s="516">
        <v>463.26</v>
      </c>
      <c r="I63" s="517">
        <f>SUM(G63:H63)</f>
        <v>572.44000000000005</v>
      </c>
      <c r="J63" s="515">
        <v>0.59</v>
      </c>
      <c r="K63" s="516">
        <v>43.7</v>
      </c>
      <c r="L63" s="516">
        <v>139.83000000000001</v>
      </c>
      <c r="M63" s="516">
        <v>483.49</v>
      </c>
      <c r="N63" s="517">
        <f>SUM(L63:M63)</f>
        <v>623.32000000000005</v>
      </c>
      <c r="O63" s="518">
        <f t="shared" ref="O63" si="25">((N63/I63)-1)*100</f>
        <v>8.8882677660540921</v>
      </c>
    </row>
    <row r="64" spans="1:17" s="527" customFormat="1" ht="15" customHeight="1">
      <c r="A64" s="520"/>
      <c r="B64" s="521"/>
      <c r="C64" s="522"/>
      <c r="D64" s="457"/>
      <c r="E64" s="523"/>
      <c r="F64" s="524"/>
      <c r="G64" s="524"/>
      <c r="H64" s="524"/>
      <c r="I64" s="525"/>
      <c r="J64" s="523"/>
      <c r="K64" s="524"/>
      <c r="L64" s="524"/>
      <c r="M64" s="524"/>
      <c r="N64" s="525"/>
      <c r="O64" s="526"/>
    </row>
    <row r="65" spans="1:15" s="527" customFormat="1" ht="20.100000000000001" customHeight="1">
      <c r="A65" s="577" t="s">
        <v>312</v>
      </c>
      <c r="B65" s="556"/>
      <c r="C65" s="522"/>
      <c r="D65" s="457"/>
      <c r="E65" s="515">
        <v>3.11</v>
      </c>
      <c r="F65" s="516">
        <v>6.99</v>
      </c>
      <c r="G65" s="516">
        <v>8.39</v>
      </c>
      <c r="H65" s="516">
        <v>53.98</v>
      </c>
      <c r="I65" s="517">
        <v>62.37</v>
      </c>
      <c r="J65" s="515">
        <v>3.27</v>
      </c>
      <c r="K65" s="516">
        <v>8.1300000000000008</v>
      </c>
      <c r="L65" s="580">
        <v>5.4</v>
      </c>
      <c r="M65" s="516">
        <v>22.14</v>
      </c>
      <c r="N65" s="517">
        <v>27.54</v>
      </c>
      <c r="O65" s="518">
        <f t="shared" ref="O65" si="26">((N65/I65)-1)*100</f>
        <v>-55.84415584415585</v>
      </c>
    </row>
    <row r="66" spans="1:15" s="136" customFormat="1" ht="24.95" customHeight="1" thickBot="1">
      <c r="A66" s="557"/>
      <c r="B66" s="558"/>
      <c r="C66" s="120"/>
      <c r="D66" s="272"/>
      <c r="E66" s="203"/>
      <c r="F66" s="204"/>
      <c r="G66" s="204"/>
      <c r="H66" s="204"/>
      <c r="I66" s="205"/>
      <c r="J66" s="203"/>
      <c r="K66" s="204"/>
      <c r="L66" s="204"/>
      <c r="M66" s="204"/>
      <c r="N66" s="205"/>
      <c r="O66" s="206"/>
    </row>
    <row r="67" spans="1:15" s="136" customFormat="1" ht="24.95" customHeight="1" thickBot="1">
      <c r="A67" s="559" t="s">
        <v>313</v>
      </c>
      <c r="B67" s="560"/>
      <c r="C67" s="121"/>
      <c r="D67" s="273"/>
      <c r="E67" s="207" t="e">
        <f>E65+E63+E60+E34+E18+#REF!+#REF!+#REF!+#REF!</f>
        <v>#REF!</v>
      </c>
      <c r="F67" s="208" t="e">
        <f>F65+F63+F60+F34+F18+#REF!+#REF!+#REF!+#REF!</f>
        <v>#REF!</v>
      </c>
      <c r="G67" s="208" t="e">
        <f>G65+G63+G60+G34+G18+#REF!+#REF!+#REF!+#REF!</f>
        <v>#REF!</v>
      </c>
      <c r="H67" s="208" t="e">
        <f>H65+H63+H60+H34+H18+#REF!+#REF!+#REF!+#REF!</f>
        <v>#REF!</v>
      </c>
      <c r="I67" s="209" t="e">
        <f>SUM(G67:H67)</f>
        <v>#REF!</v>
      </c>
      <c r="J67" s="207" t="e">
        <f>J65+J63+J60+J34+J18+#REF!+#REF!+#REF!+#REF!</f>
        <v>#REF!</v>
      </c>
      <c r="K67" s="208" t="e">
        <f>K65+K63+K60+K34+K18+#REF!+#REF!+#REF!+#REF!</f>
        <v>#REF!</v>
      </c>
      <c r="L67" s="208" t="e">
        <f>L65+L63+L60+L34+L18+#REF!+#REF!+#REF!+#REF!</f>
        <v>#REF!</v>
      </c>
      <c r="M67" s="208" t="e">
        <f>M65+M63+M60+M34+M18+#REF!+#REF!+#REF!+#REF!</f>
        <v>#REF!</v>
      </c>
      <c r="N67" s="209" t="e">
        <f>N65+N63+N60+N34+N18+#REF!+#REF!+#REF!+#REF!</f>
        <v>#REF!</v>
      </c>
      <c r="O67" s="259" t="e">
        <f t="shared" ref="O67:O68" si="27">((N67/I67)-1)*100</f>
        <v>#REF!</v>
      </c>
    </row>
    <row r="68" spans="1:15" s="136" customFormat="1" ht="24.95" customHeight="1" thickBot="1">
      <c r="A68" s="559" t="s">
        <v>314</v>
      </c>
      <c r="B68" s="560"/>
      <c r="C68" s="121"/>
      <c r="D68" s="273"/>
      <c r="E68" s="207" t="e">
        <f>SUM(E61,E35,E19,#REF!,#REF!,#REF!,#REF!)</f>
        <v>#REF!</v>
      </c>
      <c r="F68" s="208" t="e">
        <f>SUM(F61,F35,F19,#REF!,#REF!,#REF!,#REF!)</f>
        <v>#REF!</v>
      </c>
      <c r="G68" s="208" t="e">
        <f>SUM(G61,G35,G19,#REF!,#REF!,#REF!,#REF!)</f>
        <v>#REF!</v>
      </c>
      <c r="H68" s="208" t="e">
        <f>SUM(H61,H35,H19,#REF!,#REF!,#REF!,#REF!)</f>
        <v>#REF!</v>
      </c>
      <c r="I68" s="209" t="e">
        <f>SUM(G68:H68)</f>
        <v>#REF!</v>
      </c>
      <c r="J68" s="207" t="e">
        <f>SUM(J61,J35,J19,#REF!,#REF!,#REF!,#REF!)</f>
        <v>#REF!</v>
      </c>
      <c r="K68" s="208" t="e">
        <f>SUM(K61,K35,K19,#REF!,#REF!,#REF!,#REF!)</f>
        <v>#REF!</v>
      </c>
      <c r="L68" s="208" t="e">
        <f>SUM(L61,L35,L19,#REF!,#REF!,#REF!,#REF!)</f>
        <v>#REF!</v>
      </c>
      <c r="M68" s="208" t="e">
        <f>SUM(M61,M35,M19,#REF!,#REF!,#REF!,#REF!)</f>
        <v>#REF!</v>
      </c>
      <c r="N68" s="209" t="e">
        <f>SUM(N61,N35,N19,#REF!,#REF!,#REF!,#REF!)</f>
        <v>#REF!</v>
      </c>
      <c r="O68" s="260" t="e">
        <f t="shared" si="27"/>
        <v>#REF!</v>
      </c>
    </row>
    <row r="69" spans="1:15">
      <c r="E69" s="198">
        <v>5.2600000000000016</v>
      </c>
      <c r="F69" s="198">
        <v>213.79000000000005</v>
      </c>
      <c r="G69" s="198">
        <v>798.07999999999981</v>
      </c>
      <c r="H69" s="200">
        <v>3151.0099999999998</v>
      </c>
      <c r="I69" s="200">
        <f>G69+H69</f>
        <v>3949.0899999999997</v>
      </c>
      <c r="J69" s="198">
        <v>6.07</v>
      </c>
      <c r="K69" s="198">
        <v>243.12000000000006</v>
      </c>
      <c r="L69" s="198">
        <v>888.91000000000042</v>
      </c>
      <c r="M69" s="198">
        <v>3328.5700000000011</v>
      </c>
      <c r="N69" s="198">
        <v>4217.4800000000041</v>
      </c>
    </row>
    <row r="70" spans="1:15">
      <c r="E70" s="488" t="e">
        <f>E67-E69</f>
        <v>#REF!</v>
      </c>
      <c r="F70" s="488" t="e">
        <f t="shared" ref="F70:I70" si="28">F67-F69</f>
        <v>#REF!</v>
      </c>
      <c r="G70" s="488" t="e">
        <f t="shared" si="28"/>
        <v>#REF!</v>
      </c>
      <c r="H70" s="488" t="e">
        <f>H67-H69</f>
        <v>#REF!</v>
      </c>
      <c r="I70" s="488" t="e">
        <f t="shared" si="28"/>
        <v>#REF!</v>
      </c>
      <c r="J70" s="488" t="e">
        <f>J67-J69</f>
        <v>#REF!</v>
      </c>
      <c r="K70" s="488" t="e">
        <f t="shared" ref="K70:N70" si="29">K67-K69</f>
        <v>#REF!</v>
      </c>
      <c r="L70" s="488" t="e">
        <f t="shared" si="29"/>
        <v>#REF!</v>
      </c>
      <c r="M70" s="488" t="e">
        <f t="shared" si="29"/>
        <v>#REF!</v>
      </c>
      <c r="N70" s="488" t="e">
        <f t="shared" si="29"/>
        <v>#REF!</v>
      </c>
    </row>
  </sheetData>
  <mergeCells count="18">
    <mergeCell ref="C43:C44"/>
    <mergeCell ref="D43:D44"/>
    <mergeCell ref="E43:H43"/>
    <mergeCell ref="J43:N43"/>
    <mergeCell ref="E45:I45"/>
    <mergeCell ref="J45:N45"/>
    <mergeCell ref="C23:C24"/>
    <mergeCell ref="D23:D24"/>
    <mergeCell ref="E23:H23"/>
    <mergeCell ref="J23:N23"/>
    <mergeCell ref="E25:I25"/>
    <mergeCell ref="J25:N25"/>
    <mergeCell ref="C7:C8"/>
    <mergeCell ref="D7:D8"/>
    <mergeCell ref="E7:H7"/>
    <mergeCell ref="J7:N7"/>
    <mergeCell ref="E9:I9"/>
    <mergeCell ref="J9:N9"/>
  </mergeCells>
  <phoneticPr fontId="5"/>
  <pageMargins left="0.51181102362204722" right="0.35433070866141736" top="0.51181102362204722" bottom="0.86614173228346458" header="0.51181102362204722" footer="0.51181102362204722"/>
  <pageSetup paperSize="12" scale="71" fitToHeight="0" orientation="portrait" r:id="rId1"/>
  <headerFooter alignWithMargins="0"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7"/>
  <sheetViews>
    <sheetView topLeftCell="A7" zoomScale="80" zoomScaleNormal="80" workbookViewId="0">
      <selection activeCell="C54" sqref="C54"/>
    </sheetView>
  </sheetViews>
  <sheetFormatPr defaultRowHeight="13.5"/>
  <cols>
    <col min="1" max="1" width="20" style="387" customWidth="1"/>
    <col min="2" max="3" width="7.875" style="387" customWidth="1"/>
    <col min="4" max="4" width="8.625" style="387" customWidth="1"/>
    <col min="5" max="5" width="7.875" style="387" customWidth="1"/>
    <col min="6" max="7" width="7.875" style="424" customWidth="1"/>
    <col min="8" max="8" width="8.625" style="387" customWidth="1"/>
    <col min="9" max="9" width="8.625" style="425" customWidth="1"/>
    <col min="10" max="11" width="7.875" style="387" customWidth="1"/>
    <col min="12" max="12" width="8.625" style="387" customWidth="1"/>
    <col min="13" max="14" width="7.875" style="424" customWidth="1"/>
    <col min="15" max="15" width="7.875" style="387" customWidth="1"/>
    <col min="16" max="16" width="7.5" style="389" customWidth="1"/>
    <col min="17" max="17" width="7.75" style="390" customWidth="1"/>
    <col min="18" max="18" width="7.125" style="386" customWidth="1"/>
    <col min="19" max="16384" width="9" style="387"/>
  </cols>
  <sheetData>
    <row r="1" spans="1:20" ht="12" customHeight="1">
      <c r="A1" s="702" t="s">
        <v>879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385"/>
    </row>
    <row r="2" spans="1:20" ht="12" customHeight="1">
      <c r="A2" s="388" t="s">
        <v>880</v>
      </c>
      <c r="B2" s="388" t="s">
        <v>881</v>
      </c>
      <c r="C2" s="703" t="s">
        <v>882</v>
      </c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5"/>
    </row>
    <row r="3" spans="1:20" ht="12" customHeight="1">
      <c r="A3" s="388" t="s">
        <v>883</v>
      </c>
      <c r="B3" s="391">
        <v>2022</v>
      </c>
      <c r="C3" s="706" t="s">
        <v>884</v>
      </c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8"/>
    </row>
    <row r="4" spans="1:20" ht="12" customHeight="1">
      <c r="A4" s="388" t="s">
        <v>885</v>
      </c>
      <c r="B4" s="392">
        <v>44757</v>
      </c>
      <c r="C4" s="709"/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  <c r="O4" s="711"/>
    </row>
    <row r="5" spans="1:20" ht="12" customHeight="1">
      <c r="A5" s="388" t="s">
        <v>886</v>
      </c>
      <c r="B5" s="393">
        <v>4168.1400000000003</v>
      </c>
      <c r="C5" s="709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1"/>
    </row>
    <row r="6" spans="1:20" ht="12" customHeight="1">
      <c r="A6" s="388" t="s">
        <v>887</v>
      </c>
      <c r="B6" s="393">
        <v>4466.67</v>
      </c>
      <c r="C6" s="709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1"/>
    </row>
    <row r="7" spans="1:20" ht="54.75" customHeight="1">
      <c r="A7" s="394" t="s">
        <v>888</v>
      </c>
      <c r="B7" s="395"/>
      <c r="C7" s="712"/>
      <c r="D7" s="713"/>
      <c r="E7" s="713"/>
      <c r="F7" s="713"/>
      <c r="G7" s="713"/>
      <c r="H7" s="713"/>
      <c r="I7" s="713"/>
      <c r="J7" s="713"/>
      <c r="K7" s="713"/>
      <c r="L7" s="713"/>
      <c r="M7" s="713"/>
      <c r="N7" s="713"/>
      <c r="O7" s="714"/>
    </row>
    <row r="8" spans="1:20" ht="14.1" customHeight="1">
      <c r="A8" s="396" t="s">
        <v>889</v>
      </c>
      <c r="B8" s="397"/>
      <c r="C8" s="398">
        <v>5.26</v>
      </c>
      <c r="D8" s="398">
        <v>213.79</v>
      </c>
      <c r="E8" s="398">
        <v>798.08</v>
      </c>
      <c r="F8" s="399">
        <v>0</v>
      </c>
      <c r="G8" s="399">
        <v>0</v>
      </c>
      <c r="H8" s="398">
        <v>3151.01</v>
      </c>
      <c r="I8" s="398"/>
      <c r="J8" s="398">
        <v>6.07</v>
      </c>
      <c r="K8" s="398">
        <v>243.12</v>
      </c>
      <c r="L8" s="398">
        <v>888.91</v>
      </c>
      <c r="M8" s="399">
        <v>403.49</v>
      </c>
      <c r="N8" s="399">
        <v>340.53</v>
      </c>
      <c r="O8" s="398">
        <v>3328.57</v>
      </c>
    </row>
    <row r="9" spans="1:20" ht="21.75" customHeight="1">
      <c r="A9" s="400" t="s">
        <v>890</v>
      </c>
      <c r="B9" s="400" t="s">
        <v>891</v>
      </c>
      <c r="C9" s="401" t="s">
        <v>892</v>
      </c>
      <c r="D9" s="402" t="s">
        <v>893</v>
      </c>
      <c r="E9" s="403" t="s">
        <v>894</v>
      </c>
      <c r="F9" s="404" t="s">
        <v>895</v>
      </c>
      <c r="G9" s="404" t="s">
        <v>896</v>
      </c>
      <c r="H9" s="403" t="s">
        <v>897</v>
      </c>
      <c r="I9" s="403" t="s">
        <v>898</v>
      </c>
      <c r="J9" s="405" t="s">
        <v>899</v>
      </c>
      <c r="K9" s="406" t="s">
        <v>900</v>
      </c>
      <c r="L9" s="405" t="s">
        <v>901</v>
      </c>
      <c r="M9" s="407" t="s">
        <v>902</v>
      </c>
      <c r="N9" s="407" t="s">
        <v>903</v>
      </c>
      <c r="O9" s="406" t="s">
        <v>904</v>
      </c>
      <c r="P9" s="405" t="s">
        <v>905</v>
      </c>
      <c r="Q9" s="408" t="s">
        <v>906</v>
      </c>
      <c r="R9" s="409" t="s">
        <v>907</v>
      </c>
    </row>
    <row r="10" spans="1:20" ht="12" customHeight="1">
      <c r="A10" s="410" t="s">
        <v>968</v>
      </c>
      <c r="B10" s="410" t="s">
        <v>969</v>
      </c>
      <c r="C10" s="411">
        <v>0</v>
      </c>
      <c r="D10" s="411">
        <v>0</v>
      </c>
      <c r="E10" s="411">
        <v>0</v>
      </c>
      <c r="F10" s="412" t="s">
        <v>910</v>
      </c>
      <c r="G10" s="412" t="s">
        <v>910</v>
      </c>
      <c r="H10" s="411">
        <v>0.13</v>
      </c>
      <c r="I10" s="393">
        <f t="shared" ref="I10:I39" si="0">H10+E10</f>
        <v>0.13</v>
      </c>
      <c r="J10" s="411">
        <v>0</v>
      </c>
      <c r="K10" s="411">
        <v>0</v>
      </c>
      <c r="L10" s="411">
        <v>0</v>
      </c>
      <c r="M10" s="413">
        <v>0</v>
      </c>
      <c r="N10" s="413">
        <v>0</v>
      </c>
      <c r="O10" s="411">
        <v>0.17</v>
      </c>
      <c r="P10" s="393">
        <f t="shared" ref="P10:P39" si="1">O10+L10</f>
        <v>0.17</v>
      </c>
      <c r="Q10" s="414">
        <f t="shared" ref="Q10:Q39" si="2">P10-I10</f>
        <v>4.0000000000000008E-2</v>
      </c>
      <c r="R10" s="415">
        <f>P10/I10</f>
        <v>1.3076923076923077</v>
      </c>
      <c r="T10" s="387" t="str">
        <f>VLOOKUP(A10,'crop 22'!$A$10:$A$724,1,0)</f>
        <v>CACHAREL</v>
      </c>
    </row>
    <row r="11" spans="1:20" ht="12" customHeight="1">
      <c r="A11" s="410" t="s">
        <v>989</v>
      </c>
      <c r="B11" s="410" t="s">
        <v>969</v>
      </c>
      <c r="C11" s="411">
        <v>0</v>
      </c>
      <c r="D11" s="411">
        <v>0.2</v>
      </c>
      <c r="E11" s="411">
        <v>0</v>
      </c>
      <c r="F11" s="412" t="s">
        <v>910</v>
      </c>
      <c r="G11" s="412" t="s">
        <v>910</v>
      </c>
      <c r="H11" s="411">
        <v>0.32</v>
      </c>
      <c r="I11" s="393">
        <f t="shared" si="0"/>
        <v>0.32</v>
      </c>
      <c r="J11" s="411">
        <v>0</v>
      </c>
      <c r="K11" s="411">
        <v>0.48</v>
      </c>
      <c r="L11" s="411">
        <v>0</v>
      </c>
      <c r="M11" s="413">
        <v>0</v>
      </c>
      <c r="N11" s="413">
        <v>0</v>
      </c>
      <c r="O11" s="411">
        <v>0.51</v>
      </c>
      <c r="P11" s="393">
        <f t="shared" si="1"/>
        <v>0.51</v>
      </c>
      <c r="Q11" s="414">
        <f t="shared" si="2"/>
        <v>0.19</v>
      </c>
      <c r="R11" s="415">
        <f>P11/I11</f>
        <v>1.59375</v>
      </c>
      <c r="T11" s="387" t="str">
        <f>VLOOKUP(A11,'crop 22'!$A$10:$A$724,1,0)</f>
        <v>CHARLOTTES JOY</v>
      </c>
    </row>
    <row r="12" spans="1:20" ht="12" customHeight="1">
      <c r="A12" s="410" t="s">
        <v>992</v>
      </c>
      <c r="B12" s="410" t="s">
        <v>969</v>
      </c>
      <c r="C12" s="411">
        <v>0</v>
      </c>
      <c r="D12" s="411">
        <v>0</v>
      </c>
      <c r="E12" s="411">
        <v>0</v>
      </c>
      <c r="F12" s="412" t="s">
        <v>910</v>
      </c>
      <c r="G12" s="412" t="s">
        <v>910</v>
      </c>
      <c r="H12" s="411">
        <v>0.01</v>
      </c>
      <c r="I12" s="393">
        <f t="shared" si="0"/>
        <v>0.01</v>
      </c>
      <c r="J12" s="411">
        <v>0</v>
      </c>
      <c r="K12" s="411">
        <v>0</v>
      </c>
      <c r="L12" s="411">
        <v>0.06</v>
      </c>
      <c r="M12" s="413">
        <v>0.01</v>
      </c>
      <c r="N12" s="413">
        <v>0.05</v>
      </c>
      <c r="O12" s="411">
        <v>0.02</v>
      </c>
      <c r="P12" s="393">
        <f t="shared" si="1"/>
        <v>0.08</v>
      </c>
      <c r="Q12" s="414">
        <f t="shared" si="2"/>
        <v>7.0000000000000007E-2</v>
      </c>
      <c r="R12" s="415">
        <f>P12/I12</f>
        <v>8</v>
      </c>
      <c r="T12" s="387" t="str">
        <f>VLOOKUP(A12,'crop 22'!$A$10:$A$724,1,0)</f>
        <v>CLAUDIA</v>
      </c>
    </row>
    <row r="13" spans="1:20" ht="12" customHeight="1">
      <c r="A13" s="410" t="s">
        <v>1012</v>
      </c>
      <c r="B13" s="410" t="s">
        <v>969</v>
      </c>
      <c r="C13" s="411">
        <v>0</v>
      </c>
      <c r="D13" s="411">
        <v>0.34</v>
      </c>
      <c r="E13" s="411">
        <v>0</v>
      </c>
      <c r="F13" s="412" t="s">
        <v>910</v>
      </c>
      <c r="G13" s="412" t="s">
        <v>910</v>
      </c>
      <c r="H13" s="411">
        <v>0.44</v>
      </c>
      <c r="I13" s="393">
        <f t="shared" si="0"/>
        <v>0.44</v>
      </c>
      <c r="J13" s="411">
        <v>0</v>
      </c>
      <c r="K13" s="411">
        <v>7.0000000000000007E-2</v>
      </c>
      <c r="L13" s="411">
        <v>0</v>
      </c>
      <c r="M13" s="413">
        <v>0</v>
      </c>
      <c r="N13" s="413">
        <v>0</v>
      </c>
      <c r="O13" s="411">
        <v>0.61</v>
      </c>
      <c r="P13" s="393">
        <f t="shared" si="1"/>
        <v>0.61</v>
      </c>
      <c r="Q13" s="414">
        <f t="shared" si="2"/>
        <v>0.16999999999999998</v>
      </c>
      <c r="R13" s="415">
        <f>P13/I13</f>
        <v>1.3863636363636362</v>
      </c>
      <c r="T13" s="387" t="str">
        <f>VLOOKUP(A13,'crop 22'!$A$10:$A$724,1,0)</f>
        <v>DARK SECRET</v>
      </c>
    </row>
    <row r="14" spans="1:20" ht="12" customHeight="1">
      <c r="A14" s="410" t="s">
        <v>662</v>
      </c>
      <c r="B14" s="410" t="s">
        <v>1013</v>
      </c>
      <c r="C14" s="416">
        <v>0</v>
      </c>
      <c r="D14" s="416">
        <v>0.13</v>
      </c>
      <c r="E14" s="416">
        <v>0</v>
      </c>
      <c r="F14" s="412" t="s">
        <v>910</v>
      </c>
      <c r="G14" s="412" t="s">
        <v>910</v>
      </c>
      <c r="H14" s="416">
        <v>0</v>
      </c>
      <c r="I14" s="417">
        <f t="shared" si="0"/>
        <v>0</v>
      </c>
      <c r="J14" s="416">
        <v>0</v>
      </c>
      <c r="K14" s="416">
        <v>0.18</v>
      </c>
      <c r="L14" s="416">
        <v>0</v>
      </c>
      <c r="M14" s="416">
        <v>0</v>
      </c>
      <c r="N14" s="416">
        <v>0</v>
      </c>
      <c r="O14" s="416">
        <v>0.38</v>
      </c>
      <c r="P14" s="417">
        <f t="shared" si="1"/>
        <v>0.38</v>
      </c>
      <c r="Q14" s="414">
        <f t="shared" si="2"/>
        <v>0.38</v>
      </c>
      <c r="R14" s="415"/>
      <c r="T14" s="387" t="str">
        <f>VLOOKUP(A14,'crop 22'!$A$10:$A$724,1,0)</f>
        <v>DELICATE JOY</v>
      </c>
    </row>
    <row r="15" spans="1:20" ht="12" customHeight="1">
      <c r="A15" s="410" t="s">
        <v>1023</v>
      </c>
      <c r="B15" s="410" t="s">
        <v>969</v>
      </c>
      <c r="C15" s="411">
        <v>0</v>
      </c>
      <c r="D15" s="411">
        <v>0.15</v>
      </c>
      <c r="E15" s="411">
        <v>0</v>
      </c>
      <c r="F15" s="412" t="s">
        <v>910</v>
      </c>
      <c r="G15" s="412" t="s">
        <v>910</v>
      </c>
      <c r="H15" s="411">
        <v>11.32</v>
      </c>
      <c r="I15" s="393">
        <f t="shared" si="0"/>
        <v>11.32</v>
      </c>
      <c r="J15" s="411">
        <v>0</v>
      </c>
      <c r="K15" s="411">
        <v>0.46</v>
      </c>
      <c r="L15" s="411">
        <v>0</v>
      </c>
      <c r="M15" s="413">
        <v>0</v>
      </c>
      <c r="N15" s="413">
        <v>0</v>
      </c>
      <c r="O15" s="411">
        <v>16.03</v>
      </c>
      <c r="P15" s="393">
        <f t="shared" si="1"/>
        <v>16.03</v>
      </c>
      <c r="Q15" s="414">
        <f t="shared" si="2"/>
        <v>4.7100000000000009</v>
      </c>
      <c r="R15" s="415">
        <f>P15/I15</f>
        <v>1.4160777385159011</v>
      </c>
      <c r="T15" s="387" t="str">
        <f>VLOOKUP(A15,'crop 22'!$A$10:$A$724,1,0)</f>
        <v>DUCATI</v>
      </c>
    </row>
    <row r="16" spans="1:20" ht="12" customHeight="1">
      <c r="A16" s="410" t="s">
        <v>1064</v>
      </c>
      <c r="B16" s="410" t="s">
        <v>969</v>
      </c>
      <c r="C16" s="411">
        <v>0</v>
      </c>
      <c r="D16" s="411">
        <v>0</v>
      </c>
      <c r="E16" s="411">
        <v>0</v>
      </c>
      <c r="F16" s="412" t="s">
        <v>910</v>
      </c>
      <c r="G16" s="412" t="s">
        <v>910</v>
      </c>
      <c r="H16" s="411">
        <v>0</v>
      </c>
      <c r="I16" s="393">
        <f t="shared" si="0"/>
        <v>0</v>
      </c>
      <c r="J16" s="411">
        <v>0</v>
      </c>
      <c r="K16" s="411">
        <v>0</v>
      </c>
      <c r="L16" s="411">
        <v>0.18</v>
      </c>
      <c r="M16" s="413">
        <v>0.14000000000000001</v>
      </c>
      <c r="N16" s="413">
        <v>0.05</v>
      </c>
      <c r="O16" s="411">
        <v>0</v>
      </c>
      <c r="P16" s="393">
        <f t="shared" si="1"/>
        <v>0.18</v>
      </c>
      <c r="Q16" s="414">
        <f t="shared" si="2"/>
        <v>0.18</v>
      </c>
      <c r="R16" s="415"/>
      <c r="T16" s="387" t="str">
        <f>VLOOKUP(A16,'crop 22'!$A$10:$A$724,1,0)</f>
        <v>GABRIELLE</v>
      </c>
    </row>
    <row r="17" spans="1:20" ht="12" customHeight="1">
      <c r="A17" s="410" t="s">
        <v>1067</v>
      </c>
      <c r="B17" s="410" t="s">
        <v>969</v>
      </c>
      <c r="C17" s="411">
        <v>0</v>
      </c>
      <c r="D17" s="411">
        <v>0</v>
      </c>
      <c r="E17" s="411">
        <v>0</v>
      </c>
      <c r="F17" s="412" t="s">
        <v>910</v>
      </c>
      <c r="G17" s="412" t="s">
        <v>910</v>
      </c>
      <c r="H17" s="411">
        <v>0.98</v>
      </c>
      <c r="I17" s="393">
        <f t="shared" si="0"/>
        <v>0.98</v>
      </c>
      <c r="J17" s="411">
        <v>0</v>
      </c>
      <c r="K17" s="411">
        <v>0</v>
      </c>
      <c r="L17" s="411">
        <v>0</v>
      </c>
      <c r="M17" s="413">
        <v>0</v>
      </c>
      <c r="N17" s="413">
        <v>0</v>
      </c>
      <c r="O17" s="411">
        <v>0.84</v>
      </c>
      <c r="P17" s="393">
        <f t="shared" si="1"/>
        <v>0.84</v>
      </c>
      <c r="Q17" s="414">
        <f t="shared" si="2"/>
        <v>-0.14000000000000001</v>
      </c>
      <c r="R17" s="415">
        <f t="shared" ref="R17:R23" si="3">P17/I17</f>
        <v>0.8571428571428571</v>
      </c>
      <c r="T17" s="387" t="str">
        <f>VLOOKUP(A17,'crop 22'!$A$10:$A$724,1,0)</f>
        <v>GENERAL LEE</v>
      </c>
    </row>
    <row r="18" spans="1:20" ht="12" customHeight="1">
      <c r="A18" s="410" t="s">
        <v>1072</v>
      </c>
      <c r="B18" s="410" t="s">
        <v>969</v>
      </c>
      <c r="C18" s="411">
        <v>0</v>
      </c>
      <c r="D18" s="411">
        <v>0.56999999999999995</v>
      </c>
      <c r="E18" s="411">
        <v>0.39</v>
      </c>
      <c r="F18" s="412" t="s">
        <v>910</v>
      </c>
      <c r="G18" s="412" t="s">
        <v>910</v>
      </c>
      <c r="H18" s="411">
        <v>4.3099999999999996</v>
      </c>
      <c r="I18" s="393">
        <f t="shared" si="0"/>
        <v>4.6999999999999993</v>
      </c>
      <c r="J18" s="411">
        <v>0</v>
      </c>
      <c r="K18" s="411">
        <v>0.67</v>
      </c>
      <c r="L18" s="411">
        <v>0</v>
      </c>
      <c r="M18" s="413">
        <v>0</v>
      </c>
      <c r="N18" s="413">
        <v>0</v>
      </c>
      <c r="O18" s="411">
        <v>3.95</v>
      </c>
      <c r="P18" s="393">
        <f t="shared" si="1"/>
        <v>3.95</v>
      </c>
      <c r="Q18" s="414">
        <f t="shared" si="2"/>
        <v>-0.74999999999999911</v>
      </c>
      <c r="R18" s="415">
        <f t="shared" si="3"/>
        <v>0.84042553191489378</v>
      </c>
      <c r="T18" s="387" t="str">
        <f>VLOOKUP(A18,'crop 22'!$A$10:$A$724,1,0)</f>
        <v>GOLDEN MATRIX</v>
      </c>
    </row>
    <row r="19" spans="1:20" ht="12" customHeight="1">
      <c r="A19" s="410" t="s">
        <v>1080</v>
      </c>
      <c r="B19" s="410" t="s">
        <v>969</v>
      </c>
      <c r="C19" s="411">
        <v>0</v>
      </c>
      <c r="D19" s="411">
        <v>0.18</v>
      </c>
      <c r="E19" s="411">
        <v>0</v>
      </c>
      <c r="F19" s="412" t="s">
        <v>910</v>
      </c>
      <c r="G19" s="412" t="s">
        <v>910</v>
      </c>
      <c r="H19" s="411">
        <v>0.45</v>
      </c>
      <c r="I19" s="393">
        <f t="shared" si="0"/>
        <v>0.45</v>
      </c>
      <c r="J19" s="411">
        <v>0</v>
      </c>
      <c r="K19" s="411">
        <v>0.2</v>
      </c>
      <c r="L19" s="411">
        <v>0</v>
      </c>
      <c r="M19" s="413">
        <v>0</v>
      </c>
      <c r="N19" s="413">
        <v>0</v>
      </c>
      <c r="O19" s="411">
        <v>0.8</v>
      </c>
      <c r="P19" s="393">
        <f t="shared" si="1"/>
        <v>0.8</v>
      </c>
      <c r="Q19" s="414">
        <f t="shared" si="2"/>
        <v>0.35000000000000003</v>
      </c>
      <c r="R19" s="415">
        <f t="shared" si="3"/>
        <v>1.7777777777777779</v>
      </c>
      <c r="T19" s="387" t="str">
        <f>VLOOKUP(A19,'crop 22'!$A$10:$A$724,1,0)</f>
        <v>GWEN</v>
      </c>
    </row>
    <row r="20" spans="1:20" ht="12" customHeight="1">
      <c r="A20" s="410" t="s">
        <v>1082</v>
      </c>
      <c r="B20" s="410" t="s">
        <v>969</v>
      </c>
      <c r="C20" s="411">
        <v>0</v>
      </c>
      <c r="D20" s="411">
        <v>0</v>
      </c>
      <c r="E20" s="411">
        <v>0.28000000000000003</v>
      </c>
      <c r="F20" s="412" t="s">
        <v>910</v>
      </c>
      <c r="G20" s="412" t="s">
        <v>910</v>
      </c>
      <c r="H20" s="411">
        <v>0.72</v>
      </c>
      <c r="I20" s="393">
        <f t="shared" si="0"/>
        <v>1</v>
      </c>
      <c r="J20" s="411">
        <v>0</v>
      </c>
      <c r="K20" s="411">
        <v>0</v>
      </c>
      <c r="L20" s="411">
        <v>0</v>
      </c>
      <c r="M20" s="413">
        <v>0</v>
      </c>
      <c r="N20" s="413">
        <v>0</v>
      </c>
      <c r="O20" s="411">
        <v>0.66</v>
      </c>
      <c r="P20" s="393">
        <f t="shared" si="1"/>
        <v>0.66</v>
      </c>
      <c r="Q20" s="414">
        <f t="shared" si="2"/>
        <v>-0.33999999999999997</v>
      </c>
      <c r="R20" s="415">
        <f t="shared" si="3"/>
        <v>0.66</v>
      </c>
      <c r="T20" s="387" t="str">
        <f>VLOOKUP(A20,'crop 22'!$A$10:$A$724,1,0)</f>
        <v>HEARTSTRINGS</v>
      </c>
    </row>
    <row r="21" spans="1:20" ht="12" customHeight="1">
      <c r="A21" s="410" t="s">
        <v>1091</v>
      </c>
      <c r="B21" s="410" t="s">
        <v>969</v>
      </c>
      <c r="C21" s="411">
        <v>0</v>
      </c>
      <c r="D21" s="411">
        <v>0.12</v>
      </c>
      <c r="E21" s="411">
        <v>0</v>
      </c>
      <c r="F21" s="412" t="s">
        <v>910</v>
      </c>
      <c r="G21" s="412" t="s">
        <v>910</v>
      </c>
      <c r="H21" s="411">
        <v>1.1000000000000001</v>
      </c>
      <c r="I21" s="393">
        <f t="shared" si="0"/>
        <v>1.1000000000000001</v>
      </c>
      <c r="J21" s="411">
        <v>0</v>
      </c>
      <c r="K21" s="411">
        <v>0.03</v>
      </c>
      <c r="L21" s="411">
        <v>0</v>
      </c>
      <c r="M21" s="413">
        <v>0</v>
      </c>
      <c r="N21" s="413">
        <v>0</v>
      </c>
      <c r="O21" s="411">
        <v>0.89</v>
      </c>
      <c r="P21" s="393">
        <f t="shared" si="1"/>
        <v>0.89</v>
      </c>
      <c r="Q21" s="414">
        <f t="shared" si="2"/>
        <v>-0.21000000000000008</v>
      </c>
      <c r="R21" s="415">
        <f t="shared" si="3"/>
        <v>0.80909090909090908</v>
      </c>
      <c r="T21" s="387" t="str">
        <f>VLOOKUP(A21,'crop 22'!$A$10:$A$724,1,0)</f>
        <v>ILSE</v>
      </c>
    </row>
    <row r="22" spans="1:20" ht="12" customHeight="1">
      <c r="A22" s="410" t="s">
        <v>1121</v>
      </c>
      <c r="B22" s="410" t="s">
        <v>969</v>
      </c>
      <c r="C22" s="411">
        <v>0</v>
      </c>
      <c r="D22" s="411">
        <v>0</v>
      </c>
      <c r="E22" s="411">
        <v>0</v>
      </c>
      <c r="F22" s="412" t="s">
        <v>910</v>
      </c>
      <c r="G22" s="412" t="s">
        <v>910</v>
      </c>
      <c r="H22" s="411">
        <v>0.33</v>
      </c>
      <c r="I22" s="393">
        <f t="shared" si="0"/>
        <v>0.33</v>
      </c>
      <c r="J22" s="411">
        <v>0</v>
      </c>
      <c r="K22" s="411">
        <v>0</v>
      </c>
      <c r="L22" s="411">
        <v>0</v>
      </c>
      <c r="M22" s="413">
        <v>0</v>
      </c>
      <c r="N22" s="413">
        <v>0</v>
      </c>
      <c r="O22" s="411">
        <v>0.05</v>
      </c>
      <c r="P22" s="393">
        <f t="shared" si="1"/>
        <v>0.05</v>
      </c>
      <c r="Q22" s="414">
        <f t="shared" si="2"/>
        <v>-0.28000000000000003</v>
      </c>
      <c r="R22" s="415">
        <f t="shared" si="3"/>
        <v>0.15151515151515152</v>
      </c>
      <c r="T22" s="387" t="str">
        <f>VLOOKUP(A22,'crop 22'!$A$10:$A$724,1,0)</f>
        <v>MAJESTIC JOY</v>
      </c>
    </row>
    <row r="23" spans="1:20" ht="12" customHeight="1">
      <c r="A23" s="410" t="s">
        <v>1133</v>
      </c>
      <c r="B23" s="410" t="s">
        <v>969</v>
      </c>
      <c r="C23" s="411">
        <v>0</v>
      </c>
      <c r="D23" s="411">
        <v>0.69</v>
      </c>
      <c r="E23" s="411">
        <v>0.23</v>
      </c>
      <c r="F23" s="412" t="s">
        <v>910</v>
      </c>
      <c r="G23" s="412" t="s">
        <v>910</v>
      </c>
      <c r="H23" s="411">
        <v>3.57</v>
      </c>
      <c r="I23" s="393">
        <f t="shared" si="0"/>
        <v>3.8</v>
      </c>
      <c r="J23" s="411">
        <v>0</v>
      </c>
      <c r="K23" s="411">
        <v>0.6</v>
      </c>
      <c r="L23" s="411">
        <v>0</v>
      </c>
      <c r="M23" s="413">
        <v>0</v>
      </c>
      <c r="N23" s="413">
        <v>0</v>
      </c>
      <c r="O23" s="411">
        <v>3.83</v>
      </c>
      <c r="P23" s="393">
        <f t="shared" si="1"/>
        <v>3.83</v>
      </c>
      <c r="Q23" s="414">
        <f t="shared" si="2"/>
        <v>3.0000000000000249E-2</v>
      </c>
      <c r="R23" s="415">
        <f t="shared" si="3"/>
        <v>1.0078947368421054</v>
      </c>
      <c r="T23" s="387" t="str">
        <f>VLOOKUP(A23,'crop 22'!$A$10:$A$724,1,0)</f>
        <v>MATRIX</v>
      </c>
    </row>
    <row r="24" spans="1:20" ht="12" customHeight="1">
      <c r="A24" s="410" t="s">
        <v>1141</v>
      </c>
      <c r="B24" s="410" t="s">
        <v>969</v>
      </c>
      <c r="C24" s="411">
        <v>0</v>
      </c>
      <c r="D24" s="411">
        <v>0</v>
      </c>
      <c r="E24" s="411">
        <v>0</v>
      </c>
      <c r="F24" s="412" t="s">
        <v>910</v>
      </c>
      <c r="G24" s="412" t="s">
        <v>910</v>
      </c>
      <c r="H24" s="411">
        <v>0</v>
      </c>
      <c r="I24" s="393">
        <f t="shared" si="0"/>
        <v>0</v>
      </c>
      <c r="J24" s="411">
        <v>0</v>
      </c>
      <c r="K24" s="411">
        <v>0</v>
      </c>
      <c r="L24" s="411">
        <v>0</v>
      </c>
      <c r="M24" s="413">
        <v>0</v>
      </c>
      <c r="N24" s="413">
        <v>0</v>
      </c>
      <c r="O24" s="411">
        <v>0.15</v>
      </c>
      <c r="P24" s="393">
        <f t="shared" si="1"/>
        <v>0.15</v>
      </c>
      <c r="Q24" s="414">
        <f t="shared" si="2"/>
        <v>0.15</v>
      </c>
      <c r="R24" s="415"/>
      <c r="T24" s="387" t="str">
        <f>VLOOKUP(A24,'crop 22'!$A$10:$A$724,1,0)</f>
        <v>MISS INDY</v>
      </c>
    </row>
    <row r="25" spans="1:20" ht="12" customHeight="1">
      <c r="A25" s="410" t="s">
        <v>1148</v>
      </c>
      <c r="B25" s="410" t="s">
        <v>969</v>
      </c>
      <c r="C25" s="411">
        <v>0</v>
      </c>
      <c r="D25" s="411">
        <v>0.7</v>
      </c>
      <c r="E25" s="411">
        <v>0.13</v>
      </c>
      <c r="F25" s="412" t="s">
        <v>910</v>
      </c>
      <c r="G25" s="412" t="s">
        <v>910</v>
      </c>
      <c r="H25" s="411">
        <v>1.53</v>
      </c>
      <c r="I25" s="393">
        <f t="shared" si="0"/>
        <v>1.6600000000000001</v>
      </c>
      <c r="J25" s="411">
        <v>0</v>
      </c>
      <c r="K25" s="411">
        <v>0.11</v>
      </c>
      <c r="L25" s="411">
        <v>0</v>
      </c>
      <c r="M25" s="413">
        <v>0</v>
      </c>
      <c r="N25" s="413">
        <v>0</v>
      </c>
      <c r="O25" s="411">
        <v>3.02</v>
      </c>
      <c r="P25" s="393">
        <f t="shared" si="1"/>
        <v>3.02</v>
      </c>
      <c r="Q25" s="414">
        <f t="shared" si="2"/>
        <v>1.3599999999999999</v>
      </c>
      <c r="R25" s="415">
        <f t="shared" ref="R25:R30" si="4">P25/I25</f>
        <v>1.8192771084337347</v>
      </c>
      <c r="T25" s="387" t="str">
        <f>VLOOKUP(A25,'crop 22'!$A$10:$A$724,1,0)</f>
        <v>NAVONA</v>
      </c>
    </row>
    <row r="26" spans="1:20" ht="12" customHeight="1">
      <c r="A26" s="410" t="s">
        <v>1149</v>
      </c>
      <c r="B26" s="410" t="s">
        <v>969</v>
      </c>
      <c r="C26" s="411">
        <v>0</v>
      </c>
      <c r="D26" s="411">
        <v>0.5</v>
      </c>
      <c r="E26" s="411">
        <v>0</v>
      </c>
      <c r="F26" s="412" t="s">
        <v>910</v>
      </c>
      <c r="G26" s="412" t="s">
        <v>910</v>
      </c>
      <c r="H26" s="411">
        <v>5.9</v>
      </c>
      <c r="I26" s="393">
        <f t="shared" si="0"/>
        <v>5.9</v>
      </c>
      <c r="J26" s="411">
        <v>0</v>
      </c>
      <c r="K26" s="411">
        <v>0.65</v>
      </c>
      <c r="L26" s="411">
        <v>0</v>
      </c>
      <c r="M26" s="413">
        <v>0</v>
      </c>
      <c r="N26" s="413">
        <v>0</v>
      </c>
      <c r="O26" s="411">
        <v>5.0599999999999996</v>
      </c>
      <c r="P26" s="393">
        <f t="shared" si="1"/>
        <v>5.0599999999999996</v>
      </c>
      <c r="Q26" s="414">
        <f t="shared" si="2"/>
        <v>-0.84000000000000075</v>
      </c>
      <c r="R26" s="415">
        <f t="shared" si="4"/>
        <v>0.85762711864406771</v>
      </c>
      <c r="T26" s="387" t="str">
        <f>VLOOKUP(A26,'crop 22'!$A$10:$A$724,1,0)</f>
        <v>NELLO</v>
      </c>
    </row>
    <row r="27" spans="1:20" ht="12" customHeight="1">
      <c r="A27" s="410" t="s">
        <v>1151</v>
      </c>
      <c r="B27" s="410" t="s">
        <v>969</v>
      </c>
      <c r="C27" s="411">
        <v>0</v>
      </c>
      <c r="D27" s="411">
        <v>0.04</v>
      </c>
      <c r="E27" s="411">
        <v>0</v>
      </c>
      <c r="F27" s="412" t="s">
        <v>910</v>
      </c>
      <c r="G27" s="412" t="s">
        <v>910</v>
      </c>
      <c r="H27" s="411">
        <v>0.1</v>
      </c>
      <c r="I27" s="393">
        <f t="shared" si="0"/>
        <v>0.1</v>
      </c>
      <c r="J27" s="411">
        <v>0</v>
      </c>
      <c r="K27" s="411">
        <v>0.15</v>
      </c>
      <c r="L27" s="411">
        <v>0</v>
      </c>
      <c r="M27" s="413">
        <v>0</v>
      </c>
      <c r="N27" s="413">
        <v>0</v>
      </c>
      <c r="O27" s="411">
        <v>0.18</v>
      </c>
      <c r="P27" s="393">
        <f t="shared" si="1"/>
        <v>0.18</v>
      </c>
      <c r="Q27" s="414">
        <f t="shared" si="2"/>
        <v>7.9999999999999988E-2</v>
      </c>
      <c r="R27" s="415">
        <f t="shared" si="4"/>
        <v>1.7999999999999998</v>
      </c>
      <c r="T27" s="387" t="str">
        <f>VLOOKUP(A27,'crop 22'!$A$10:$A$724,1,0)</f>
        <v>NJOYZ</v>
      </c>
    </row>
    <row r="28" spans="1:20" ht="12" customHeight="1">
      <c r="A28" s="410" t="s">
        <v>1157</v>
      </c>
      <c r="B28" s="410" t="s">
        <v>969</v>
      </c>
      <c r="C28" s="411">
        <v>0</v>
      </c>
      <c r="D28" s="411">
        <v>0.74</v>
      </c>
      <c r="E28" s="411">
        <v>0.21</v>
      </c>
      <c r="F28" s="412" t="s">
        <v>910</v>
      </c>
      <c r="G28" s="412" t="s">
        <v>910</v>
      </c>
      <c r="H28" s="411">
        <v>4.43</v>
      </c>
      <c r="I28" s="393">
        <f t="shared" si="0"/>
        <v>4.6399999999999997</v>
      </c>
      <c r="J28" s="411">
        <v>0</v>
      </c>
      <c r="K28" s="411">
        <v>0.74</v>
      </c>
      <c r="L28" s="411">
        <v>0</v>
      </c>
      <c r="M28" s="413">
        <v>0</v>
      </c>
      <c r="N28" s="413">
        <v>0</v>
      </c>
      <c r="O28" s="411">
        <v>3.97</v>
      </c>
      <c r="P28" s="393">
        <f t="shared" si="1"/>
        <v>3.97</v>
      </c>
      <c r="Q28" s="414">
        <f t="shared" si="2"/>
        <v>-0.66999999999999948</v>
      </c>
      <c r="R28" s="415">
        <f t="shared" si="4"/>
        <v>0.85560344827586221</v>
      </c>
      <c r="T28" s="387" t="str">
        <f>VLOOKUP(A28,'crop 22'!$A$10:$A$724,1,0)</f>
        <v>ORANGE MATRIX</v>
      </c>
    </row>
    <row r="29" spans="1:20" ht="12" customHeight="1">
      <c r="A29" s="410" t="s">
        <v>1171</v>
      </c>
      <c r="B29" s="410" t="s">
        <v>969</v>
      </c>
      <c r="C29" s="411">
        <v>0</v>
      </c>
      <c r="D29" s="411">
        <v>0.09</v>
      </c>
      <c r="E29" s="411">
        <v>0</v>
      </c>
      <c r="F29" s="412" t="s">
        <v>910</v>
      </c>
      <c r="G29" s="412" t="s">
        <v>910</v>
      </c>
      <c r="H29" s="411">
        <v>0.89</v>
      </c>
      <c r="I29" s="393">
        <f t="shared" si="0"/>
        <v>0.89</v>
      </c>
      <c r="J29" s="411">
        <v>0</v>
      </c>
      <c r="K29" s="411">
        <v>0.14000000000000001</v>
      </c>
      <c r="L29" s="411">
        <v>0</v>
      </c>
      <c r="M29" s="413">
        <v>0</v>
      </c>
      <c r="N29" s="413">
        <v>0</v>
      </c>
      <c r="O29" s="411">
        <v>0.68</v>
      </c>
      <c r="P29" s="393">
        <f t="shared" si="1"/>
        <v>0.68</v>
      </c>
      <c r="Q29" s="414">
        <f t="shared" si="2"/>
        <v>-0.20999999999999996</v>
      </c>
      <c r="R29" s="415">
        <f t="shared" si="4"/>
        <v>0.76404494382022481</v>
      </c>
      <c r="T29" s="387" t="str">
        <f>VLOOKUP(A29,'crop 22'!$A$10:$A$724,1,0)</f>
        <v>PERFECT JOY</v>
      </c>
    </row>
    <row r="30" spans="1:20" ht="12" customHeight="1">
      <c r="A30" s="410" t="s">
        <v>1180</v>
      </c>
      <c r="B30" s="410" t="s">
        <v>969</v>
      </c>
      <c r="C30" s="411">
        <v>0</v>
      </c>
      <c r="D30" s="411">
        <v>0.28000000000000003</v>
      </c>
      <c r="E30" s="411">
        <v>0</v>
      </c>
      <c r="F30" s="412" t="s">
        <v>910</v>
      </c>
      <c r="G30" s="412" t="s">
        <v>910</v>
      </c>
      <c r="H30" s="411">
        <v>0.06</v>
      </c>
      <c r="I30" s="393">
        <f t="shared" si="0"/>
        <v>0.06</v>
      </c>
      <c r="J30" s="411">
        <v>0</v>
      </c>
      <c r="K30" s="411">
        <v>0.15</v>
      </c>
      <c r="L30" s="411">
        <v>0</v>
      </c>
      <c r="M30" s="413">
        <v>0</v>
      </c>
      <c r="N30" s="413">
        <v>0</v>
      </c>
      <c r="O30" s="411">
        <v>0.27</v>
      </c>
      <c r="P30" s="393">
        <f t="shared" si="1"/>
        <v>0.27</v>
      </c>
      <c r="Q30" s="414">
        <f t="shared" si="2"/>
        <v>0.21000000000000002</v>
      </c>
      <c r="R30" s="415">
        <f t="shared" si="4"/>
        <v>4.5000000000000009</v>
      </c>
      <c r="T30" s="387" t="str">
        <f>VLOOKUP(A30,'crop 22'!$A$10:$A$724,1,0)</f>
        <v>PIPPAS JOY</v>
      </c>
    </row>
    <row r="31" spans="1:20" ht="12" customHeight="1">
      <c r="A31" s="410" t="s">
        <v>1181</v>
      </c>
      <c r="B31" s="410" t="s">
        <v>969</v>
      </c>
      <c r="C31" s="411">
        <v>0</v>
      </c>
      <c r="D31" s="411">
        <v>0</v>
      </c>
      <c r="E31" s="411">
        <v>0</v>
      </c>
      <c r="F31" s="412" t="s">
        <v>910</v>
      </c>
      <c r="G31" s="412" t="s">
        <v>910</v>
      </c>
      <c r="H31" s="411">
        <v>0</v>
      </c>
      <c r="I31" s="393">
        <f t="shared" si="0"/>
        <v>0</v>
      </c>
      <c r="J31" s="411">
        <v>0</v>
      </c>
      <c r="K31" s="411">
        <v>0</v>
      </c>
      <c r="L31" s="411">
        <v>0</v>
      </c>
      <c r="M31" s="413">
        <v>0</v>
      </c>
      <c r="N31" s="413">
        <v>0</v>
      </c>
      <c r="O31" s="411">
        <v>0.63</v>
      </c>
      <c r="P31" s="393">
        <f t="shared" si="1"/>
        <v>0.63</v>
      </c>
      <c r="Q31" s="414">
        <f t="shared" si="2"/>
        <v>0.63</v>
      </c>
      <c r="R31" s="415"/>
      <c r="T31" s="387" t="str">
        <f>VLOOKUP(A31,'crop 22'!$A$10:$A$724,1,0)</f>
        <v>PLEASANT JOY</v>
      </c>
    </row>
    <row r="32" spans="1:20" ht="12" customHeight="1">
      <c r="A32" s="410" t="s">
        <v>1278</v>
      </c>
      <c r="B32" s="410" t="s">
        <v>969</v>
      </c>
      <c r="C32" s="411">
        <v>0</v>
      </c>
      <c r="D32" s="411">
        <v>0.16</v>
      </c>
      <c r="E32" s="411">
        <v>0</v>
      </c>
      <c r="F32" s="412" t="s">
        <v>910</v>
      </c>
      <c r="G32" s="412" t="s">
        <v>910</v>
      </c>
      <c r="H32" s="411">
        <v>1.2</v>
      </c>
      <c r="I32" s="393">
        <f t="shared" si="0"/>
        <v>1.2</v>
      </c>
      <c r="J32" s="411">
        <v>0</v>
      </c>
      <c r="K32" s="411">
        <v>0.34</v>
      </c>
      <c r="L32" s="411">
        <v>0</v>
      </c>
      <c r="M32" s="413">
        <v>0</v>
      </c>
      <c r="N32" s="413">
        <v>0</v>
      </c>
      <c r="O32" s="411">
        <v>0.9</v>
      </c>
      <c r="P32" s="393">
        <f t="shared" si="1"/>
        <v>0.9</v>
      </c>
      <c r="Q32" s="414">
        <f t="shared" si="2"/>
        <v>-0.29999999999999993</v>
      </c>
      <c r="R32" s="415">
        <f t="shared" ref="R32:R38" si="5">P32/I32</f>
        <v>0.75</v>
      </c>
      <c r="T32" s="387" t="str">
        <f>VLOOKUP(A32,'crop 22'!$A$10:$A$724,1,0)</f>
        <v>ROZALYNN</v>
      </c>
    </row>
    <row r="33" spans="1:20" ht="12" customHeight="1">
      <c r="A33" s="410" t="s">
        <v>1280</v>
      </c>
      <c r="B33" s="410" t="s">
        <v>969</v>
      </c>
      <c r="C33" s="411">
        <v>0</v>
      </c>
      <c r="D33" s="411">
        <v>0</v>
      </c>
      <c r="E33" s="411">
        <v>0</v>
      </c>
      <c r="F33" s="412" t="s">
        <v>910</v>
      </c>
      <c r="G33" s="412" t="s">
        <v>910</v>
      </c>
      <c r="H33" s="411">
        <v>0.61</v>
      </c>
      <c r="I33" s="393">
        <f t="shared" si="0"/>
        <v>0.61</v>
      </c>
      <c r="J33" s="411">
        <v>0</v>
      </c>
      <c r="K33" s="411">
        <v>0.04</v>
      </c>
      <c r="L33" s="411">
        <v>0</v>
      </c>
      <c r="M33" s="413">
        <v>0</v>
      </c>
      <c r="N33" s="413">
        <v>0</v>
      </c>
      <c r="O33" s="411">
        <v>0.72</v>
      </c>
      <c r="P33" s="393">
        <f t="shared" si="1"/>
        <v>0.72</v>
      </c>
      <c r="Q33" s="414">
        <f t="shared" si="2"/>
        <v>0.10999999999999999</v>
      </c>
      <c r="R33" s="415">
        <f t="shared" si="5"/>
        <v>1.180327868852459</v>
      </c>
      <c r="T33" s="387" t="str">
        <f>VLOOKUP(A33,'crop 22'!$A$10:$A$724,1,0)</f>
        <v>SALINERO</v>
      </c>
    </row>
    <row r="34" spans="1:20" ht="12" customHeight="1">
      <c r="A34" s="410" t="s">
        <v>1293</v>
      </c>
      <c r="B34" s="410" t="s">
        <v>969</v>
      </c>
      <c r="C34" s="411">
        <v>0</v>
      </c>
      <c r="D34" s="411">
        <v>0.02</v>
      </c>
      <c r="E34" s="411">
        <v>0</v>
      </c>
      <c r="F34" s="412" t="s">
        <v>910</v>
      </c>
      <c r="G34" s="412" t="s">
        <v>910</v>
      </c>
      <c r="H34" s="411">
        <v>0.93</v>
      </c>
      <c r="I34" s="393">
        <f t="shared" si="0"/>
        <v>0.93</v>
      </c>
      <c r="J34" s="411">
        <v>0</v>
      </c>
      <c r="K34" s="411">
        <v>0.36</v>
      </c>
      <c r="L34" s="411">
        <v>0</v>
      </c>
      <c r="M34" s="413">
        <v>0</v>
      </c>
      <c r="N34" s="413">
        <v>0</v>
      </c>
      <c r="O34" s="411">
        <v>0.31</v>
      </c>
      <c r="P34" s="393">
        <f t="shared" si="1"/>
        <v>0.31</v>
      </c>
      <c r="Q34" s="414">
        <f t="shared" si="2"/>
        <v>-0.62000000000000011</v>
      </c>
      <c r="R34" s="415">
        <f t="shared" si="5"/>
        <v>0.33333333333333331</v>
      </c>
      <c r="T34" s="387" t="str">
        <f>VLOOKUP(A34,'crop 22'!$A$10:$A$724,1,0)</f>
        <v>SECRET KISS</v>
      </c>
    </row>
    <row r="35" spans="1:20" ht="12" customHeight="1">
      <c r="A35" s="410" t="s">
        <v>1315</v>
      </c>
      <c r="B35" s="410" t="s">
        <v>969</v>
      </c>
      <c r="C35" s="411">
        <v>0</v>
      </c>
      <c r="D35" s="411">
        <v>0.12</v>
      </c>
      <c r="E35" s="411">
        <v>0</v>
      </c>
      <c r="F35" s="412" t="s">
        <v>910</v>
      </c>
      <c r="G35" s="412" t="s">
        <v>910</v>
      </c>
      <c r="H35" s="411">
        <v>0.81</v>
      </c>
      <c r="I35" s="393">
        <f t="shared" si="0"/>
        <v>0.81</v>
      </c>
      <c r="J35" s="411">
        <v>0</v>
      </c>
      <c r="K35" s="411">
        <v>0.09</v>
      </c>
      <c r="L35" s="411">
        <v>0</v>
      </c>
      <c r="M35" s="413">
        <v>0</v>
      </c>
      <c r="N35" s="413">
        <v>0</v>
      </c>
      <c r="O35" s="411">
        <v>0.85</v>
      </c>
      <c r="P35" s="393">
        <f t="shared" si="1"/>
        <v>0.85</v>
      </c>
      <c r="Q35" s="414">
        <f t="shared" si="2"/>
        <v>3.9999999999999925E-2</v>
      </c>
      <c r="R35" s="415">
        <f t="shared" si="5"/>
        <v>1.0493827160493827</v>
      </c>
      <c r="T35" s="387" t="str">
        <f>VLOOKUP(A35,'crop 22'!$A$10:$A$724,1,0)</f>
        <v>SPARKLING JOY</v>
      </c>
    </row>
    <row r="36" spans="1:20" ht="12" customHeight="1">
      <c r="A36" s="569" t="s">
        <v>1324</v>
      </c>
      <c r="B36" s="569" t="s">
        <v>969</v>
      </c>
      <c r="C36" s="570">
        <v>0</v>
      </c>
      <c r="D36" s="570">
        <v>0.09</v>
      </c>
      <c r="E36" s="570">
        <v>0</v>
      </c>
      <c r="F36" s="571" t="s">
        <v>910</v>
      </c>
      <c r="G36" s="571" t="s">
        <v>910</v>
      </c>
      <c r="H36" s="570">
        <v>0.21</v>
      </c>
      <c r="I36" s="572">
        <f t="shared" si="0"/>
        <v>0.21</v>
      </c>
      <c r="J36" s="570">
        <v>0</v>
      </c>
      <c r="K36" s="570">
        <v>0</v>
      </c>
      <c r="L36" s="570">
        <v>0</v>
      </c>
      <c r="M36" s="573">
        <v>0</v>
      </c>
      <c r="N36" s="573">
        <v>0</v>
      </c>
      <c r="O36" s="570">
        <v>0.03</v>
      </c>
      <c r="P36" s="572">
        <f t="shared" si="1"/>
        <v>0.03</v>
      </c>
      <c r="Q36" s="574">
        <f t="shared" si="2"/>
        <v>-0.18</v>
      </c>
      <c r="R36" s="575">
        <f t="shared" si="5"/>
        <v>0.14285714285714285</v>
      </c>
      <c r="S36" s="576"/>
      <c r="T36" s="576" t="str">
        <f>VLOOKUP(A36,'crop 22'!$A$10:$A$724,1,0)</f>
        <v>SUNSET JOY</v>
      </c>
    </row>
    <row r="37" spans="1:20" ht="12" customHeight="1">
      <c r="A37" s="410" t="s">
        <v>1344</v>
      </c>
      <c r="B37" s="410" t="s">
        <v>969</v>
      </c>
      <c r="C37" s="411">
        <v>0</v>
      </c>
      <c r="D37" s="411">
        <v>2.09</v>
      </c>
      <c r="E37" s="411">
        <v>0</v>
      </c>
      <c r="F37" s="412" t="s">
        <v>910</v>
      </c>
      <c r="G37" s="412" t="s">
        <v>910</v>
      </c>
      <c r="H37" s="411">
        <v>22.91</v>
      </c>
      <c r="I37" s="393">
        <f t="shared" si="0"/>
        <v>22.91</v>
      </c>
      <c r="J37" s="411">
        <v>0</v>
      </c>
      <c r="K37" s="411">
        <v>1.4</v>
      </c>
      <c r="L37" s="411">
        <v>0</v>
      </c>
      <c r="M37" s="413">
        <v>0</v>
      </c>
      <c r="N37" s="413">
        <v>0</v>
      </c>
      <c r="O37" s="411">
        <v>29.73</v>
      </c>
      <c r="P37" s="393">
        <f t="shared" si="1"/>
        <v>29.73</v>
      </c>
      <c r="Q37" s="414">
        <f t="shared" si="2"/>
        <v>6.82</v>
      </c>
      <c r="R37" s="415">
        <f t="shared" si="5"/>
        <v>1.2976865997381057</v>
      </c>
      <c r="T37" s="387" t="str">
        <f>VLOOKUP(A37,'crop 22'!$A$10:$A$724,1,0)</f>
        <v>TRESOR</v>
      </c>
    </row>
    <row r="38" spans="1:20" ht="12" customHeight="1">
      <c r="A38" s="410" t="s">
        <v>1347</v>
      </c>
      <c r="B38" s="410" t="s">
        <v>969</v>
      </c>
      <c r="C38" s="411">
        <v>0</v>
      </c>
      <c r="D38" s="411">
        <v>0.25</v>
      </c>
      <c r="E38" s="411">
        <v>0</v>
      </c>
      <c r="F38" s="412" t="s">
        <v>910</v>
      </c>
      <c r="G38" s="412" t="s">
        <v>910</v>
      </c>
      <c r="H38" s="411">
        <v>0.08</v>
      </c>
      <c r="I38" s="393">
        <f t="shared" si="0"/>
        <v>0.08</v>
      </c>
      <c r="J38" s="411">
        <v>0</v>
      </c>
      <c r="K38" s="411">
        <v>0.21</v>
      </c>
      <c r="L38" s="411">
        <v>0</v>
      </c>
      <c r="M38" s="413">
        <v>0</v>
      </c>
      <c r="N38" s="413">
        <v>0</v>
      </c>
      <c r="O38" s="411">
        <v>0.65</v>
      </c>
      <c r="P38" s="393">
        <f t="shared" si="1"/>
        <v>0.65</v>
      </c>
      <c r="Q38" s="414">
        <f t="shared" si="2"/>
        <v>0.57000000000000006</v>
      </c>
      <c r="R38" s="415">
        <f t="shared" si="5"/>
        <v>8.125</v>
      </c>
      <c r="T38" s="387" t="str">
        <f>VLOOKUP(A38,'crop 22'!$A$10:$A$724,1,0)</f>
        <v>TROPICAL JOY</v>
      </c>
    </row>
    <row r="39" spans="1:20" ht="12" customHeight="1">
      <c r="A39" s="410" t="s">
        <v>1358</v>
      </c>
      <c r="B39" s="410" t="s">
        <v>969</v>
      </c>
      <c r="C39" s="411">
        <v>0</v>
      </c>
      <c r="D39" s="411">
        <v>0</v>
      </c>
      <c r="E39" s="411">
        <v>0</v>
      </c>
      <c r="F39" s="412" t="s">
        <v>910</v>
      </c>
      <c r="G39" s="412" t="s">
        <v>910</v>
      </c>
      <c r="H39" s="411">
        <v>0</v>
      </c>
      <c r="I39" s="393">
        <f t="shared" si="0"/>
        <v>0</v>
      </c>
      <c r="J39" s="411">
        <v>0</v>
      </c>
      <c r="K39" s="411">
        <v>0</v>
      </c>
      <c r="L39" s="411">
        <v>0</v>
      </c>
      <c r="M39" s="413">
        <v>0</v>
      </c>
      <c r="N39" s="413">
        <v>0</v>
      </c>
      <c r="O39" s="411">
        <v>2.0499999999999998</v>
      </c>
      <c r="P39" s="393">
        <f t="shared" si="1"/>
        <v>2.0499999999999998</v>
      </c>
      <c r="Q39" s="414">
        <f t="shared" si="2"/>
        <v>2.0499999999999998</v>
      </c>
      <c r="R39" s="415"/>
      <c r="T39" s="387" t="str">
        <f>VLOOKUP(A39,'crop 22'!$A$10:$A$724,1,0)</f>
        <v>VICTORY JOY</v>
      </c>
    </row>
    <row r="40" spans="1:20" ht="12" customHeight="1">
      <c r="A40" s="410"/>
      <c r="B40" s="410"/>
      <c r="C40" s="411">
        <f>SUM(C10:C39)</f>
        <v>0</v>
      </c>
      <c r="D40" s="411">
        <f t="shared" ref="D40:P40" si="6">SUM(D10:D39)</f>
        <v>7.46</v>
      </c>
      <c r="E40" s="411">
        <f t="shared" si="6"/>
        <v>1.24</v>
      </c>
      <c r="F40" s="411">
        <f t="shared" si="6"/>
        <v>0</v>
      </c>
      <c r="G40" s="411">
        <f t="shared" si="6"/>
        <v>0</v>
      </c>
      <c r="H40" s="411">
        <f t="shared" si="6"/>
        <v>63.34</v>
      </c>
      <c r="I40" s="411">
        <f t="shared" si="6"/>
        <v>64.580000000000013</v>
      </c>
      <c r="J40" s="411">
        <f t="shared" si="6"/>
        <v>0</v>
      </c>
      <c r="K40" s="411">
        <f t="shared" si="6"/>
        <v>7.0699999999999994</v>
      </c>
      <c r="L40" s="411">
        <f t="shared" si="6"/>
        <v>0.24</v>
      </c>
      <c r="M40" s="411">
        <f t="shared" si="6"/>
        <v>0.15000000000000002</v>
      </c>
      <c r="N40" s="411">
        <f t="shared" si="6"/>
        <v>0.1</v>
      </c>
      <c r="O40" s="411">
        <f t="shared" si="6"/>
        <v>77.940000000000012</v>
      </c>
      <c r="P40" s="411">
        <f t="shared" si="6"/>
        <v>78.180000000000021</v>
      </c>
      <c r="Q40" s="414"/>
      <c r="R40" s="415"/>
    </row>
    <row r="41" spans="1:20" ht="12" customHeight="1">
      <c r="A41" s="410" t="s">
        <v>911</v>
      </c>
      <c r="B41" s="410" t="s">
        <v>912</v>
      </c>
      <c r="C41" s="411">
        <v>0</v>
      </c>
      <c r="D41" s="411">
        <v>0</v>
      </c>
      <c r="E41" s="411">
        <v>0.5</v>
      </c>
      <c r="F41" s="412" t="s">
        <v>910</v>
      </c>
      <c r="G41" s="412" t="s">
        <v>910</v>
      </c>
      <c r="H41" s="411">
        <v>3.91</v>
      </c>
      <c r="I41" s="393">
        <f t="shared" ref="I41:I104" si="7">H41+E41</f>
        <v>4.41</v>
      </c>
      <c r="J41" s="411">
        <v>0</v>
      </c>
      <c r="K41" s="411">
        <v>0</v>
      </c>
      <c r="L41" s="411">
        <v>0</v>
      </c>
      <c r="M41" s="413">
        <v>0</v>
      </c>
      <c r="N41" s="413">
        <v>0</v>
      </c>
      <c r="O41" s="411">
        <v>3.81</v>
      </c>
      <c r="P41" s="393">
        <f t="shared" ref="P41:P104" si="8">O41+L41</f>
        <v>3.81</v>
      </c>
      <c r="Q41" s="414">
        <f t="shared" ref="Q41:Q104" si="9">P41-I41</f>
        <v>-0.60000000000000009</v>
      </c>
      <c r="R41" s="415">
        <f t="shared" ref="R41:R69" si="10">P41/I41</f>
        <v>0.86394557823129248</v>
      </c>
      <c r="T41" s="387" t="str">
        <f>VLOOKUP(A41,'crop 22'!$A$10:$A$724,1,0)</f>
        <v>AKRON</v>
      </c>
    </row>
    <row r="42" spans="1:20" ht="12" customHeight="1">
      <c r="A42" s="410" t="s">
        <v>916</v>
      </c>
      <c r="B42" s="410" t="s">
        <v>912</v>
      </c>
      <c r="C42" s="411">
        <v>0</v>
      </c>
      <c r="D42" s="411">
        <v>0.37</v>
      </c>
      <c r="E42" s="411">
        <v>0</v>
      </c>
      <c r="F42" s="412" t="s">
        <v>910</v>
      </c>
      <c r="G42" s="412" t="s">
        <v>910</v>
      </c>
      <c r="H42" s="411">
        <v>2.95</v>
      </c>
      <c r="I42" s="393">
        <f t="shared" si="7"/>
        <v>2.95</v>
      </c>
      <c r="J42" s="411">
        <v>0</v>
      </c>
      <c r="K42" s="411">
        <v>0</v>
      </c>
      <c r="L42" s="411">
        <v>0</v>
      </c>
      <c r="M42" s="413">
        <v>0</v>
      </c>
      <c r="N42" s="413">
        <v>0</v>
      </c>
      <c r="O42" s="411">
        <v>4.8</v>
      </c>
      <c r="P42" s="393">
        <f t="shared" si="8"/>
        <v>4.8</v>
      </c>
      <c r="Q42" s="414">
        <f t="shared" si="9"/>
        <v>1.8499999999999996</v>
      </c>
      <c r="R42" s="415">
        <f t="shared" si="10"/>
        <v>1.6271186440677965</v>
      </c>
      <c r="T42" s="387" t="str">
        <f>VLOOKUP(A42,'crop 22'!$A$10:$A$724,1,0)</f>
        <v>ALBIDONA</v>
      </c>
    </row>
    <row r="43" spans="1:20" ht="12" customHeight="1">
      <c r="A43" s="410" t="s">
        <v>917</v>
      </c>
      <c r="B43" s="410" t="s">
        <v>912</v>
      </c>
      <c r="C43" s="411">
        <v>0</v>
      </c>
      <c r="D43" s="411">
        <v>1.62</v>
      </c>
      <c r="E43" s="411">
        <v>0</v>
      </c>
      <c r="F43" s="412" t="s">
        <v>910</v>
      </c>
      <c r="G43" s="412" t="s">
        <v>910</v>
      </c>
      <c r="H43" s="411">
        <v>8.65</v>
      </c>
      <c r="I43" s="393">
        <f t="shared" si="7"/>
        <v>8.65</v>
      </c>
      <c r="J43" s="411">
        <v>0</v>
      </c>
      <c r="K43" s="411">
        <v>1.57</v>
      </c>
      <c r="L43" s="411">
        <v>0</v>
      </c>
      <c r="M43" s="413">
        <v>0</v>
      </c>
      <c r="N43" s="413">
        <v>0</v>
      </c>
      <c r="O43" s="411">
        <v>11.83</v>
      </c>
      <c r="P43" s="393">
        <f t="shared" si="8"/>
        <v>11.83</v>
      </c>
      <c r="Q43" s="414">
        <f t="shared" si="9"/>
        <v>3.1799999999999997</v>
      </c>
      <c r="R43" s="415">
        <f t="shared" si="10"/>
        <v>1.3676300578034681</v>
      </c>
      <c r="T43" s="387" t="str">
        <f>VLOOKUP(A43,'crop 22'!$A$10:$A$724,1,0)</f>
        <v>ALBUFEIRA</v>
      </c>
    </row>
    <row r="44" spans="1:20" ht="12" customHeight="1">
      <c r="A44" s="410" t="s">
        <v>919</v>
      </c>
      <c r="B44" s="410" t="s">
        <v>912</v>
      </c>
      <c r="C44" s="411">
        <v>0</v>
      </c>
      <c r="D44" s="411">
        <v>0.04</v>
      </c>
      <c r="E44" s="411">
        <v>0</v>
      </c>
      <c r="F44" s="412" t="s">
        <v>910</v>
      </c>
      <c r="G44" s="412" t="s">
        <v>910</v>
      </c>
      <c r="H44" s="411">
        <v>2.0499999999999998</v>
      </c>
      <c r="I44" s="393">
        <f t="shared" si="7"/>
        <v>2.0499999999999998</v>
      </c>
      <c r="J44" s="411">
        <v>0</v>
      </c>
      <c r="K44" s="411">
        <v>0</v>
      </c>
      <c r="L44" s="411">
        <v>0</v>
      </c>
      <c r="M44" s="413">
        <v>0</v>
      </c>
      <c r="N44" s="413">
        <v>0</v>
      </c>
      <c r="O44" s="411">
        <v>1.85</v>
      </c>
      <c r="P44" s="393">
        <f t="shared" si="8"/>
        <v>1.85</v>
      </c>
      <c r="Q44" s="414">
        <f t="shared" si="9"/>
        <v>-0.19999999999999973</v>
      </c>
      <c r="R44" s="415">
        <f t="shared" si="10"/>
        <v>0.90243902439024404</v>
      </c>
      <c r="T44" s="387" t="str">
        <f>VLOOKUP(A44,'crop 22'!$A$10:$A$724,1,0)</f>
        <v>AMATERAS</v>
      </c>
    </row>
    <row r="45" spans="1:20" ht="12" customHeight="1">
      <c r="A45" s="410" t="s">
        <v>921</v>
      </c>
      <c r="B45" s="410" t="s">
        <v>912</v>
      </c>
      <c r="C45" s="411">
        <v>0</v>
      </c>
      <c r="D45" s="411">
        <v>0</v>
      </c>
      <c r="E45" s="411">
        <v>0</v>
      </c>
      <c r="F45" s="412" t="s">
        <v>910</v>
      </c>
      <c r="G45" s="412" t="s">
        <v>910</v>
      </c>
      <c r="H45" s="411">
        <v>3.58</v>
      </c>
      <c r="I45" s="393">
        <f t="shared" si="7"/>
        <v>3.58</v>
      </c>
      <c r="J45" s="411">
        <v>0</v>
      </c>
      <c r="K45" s="411">
        <v>0</v>
      </c>
      <c r="L45" s="411">
        <v>0</v>
      </c>
      <c r="M45" s="413">
        <v>0</v>
      </c>
      <c r="N45" s="413">
        <v>0</v>
      </c>
      <c r="O45" s="411">
        <v>2.87</v>
      </c>
      <c r="P45" s="393">
        <f t="shared" si="8"/>
        <v>2.87</v>
      </c>
      <c r="Q45" s="414">
        <f t="shared" si="9"/>
        <v>-0.71</v>
      </c>
      <c r="R45" s="415">
        <f t="shared" si="10"/>
        <v>0.8016759776536313</v>
      </c>
      <c r="T45" s="387" t="str">
        <f>VLOOKUP(A45,'crop 22'!$A$10:$A$724,1,0)</f>
        <v>AMIGA</v>
      </c>
    </row>
    <row r="46" spans="1:20" ht="12" customHeight="1">
      <c r="A46" s="410" t="s">
        <v>924</v>
      </c>
      <c r="B46" s="410" t="s">
        <v>912</v>
      </c>
      <c r="C46" s="411">
        <v>0</v>
      </c>
      <c r="D46" s="411">
        <v>0.19</v>
      </c>
      <c r="E46" s="411">
        <v>0.38</v>
      </c>
      <c r="F46" s="412" t="s">
        <v>910</v>
      </c>
      <c r="G46" s="412" t="s">
        <v>910</v>
      </c>
      <c r="H46" s="411">
        <v>2.06</v>
      </c>
      <c r="I46" s="393">
        <f t="shared" si="7"/>
        <v>2.44</v>
      </c>
      <c r="J46" s="411">
        <v>0</v>
      </c>
      <c r="K46" s="411">
        <v>0.15</v>
      </c>
      <c r="L46" s="411">
        <v>0.26</v>
      </c>
      <c r="M46" s="413">
        <v>0</v>
      </c>
      <c r="N46" s="413">
        <v>0.26</v>
      </c>
      <c r="O46" s="411">
        <v>2.96</v>
      </c>
      <c r="P46" s="393">
        <f t="shared" si="8"/>
        <v>3.2199999999999998</v>
      </c>
      <c r="Q46" s="414">
        <f t="shared" si="9"/>
        <v>0.7799999999999998</v>
      </c>
      <c r="R46" s="415">
        <f t="shared" si="10"/>
        <v>1.319672131147541</v>
      </c>
      <c r="T46" s="387" t="str">
        <f>VLOOKUP(A46,'crop 22'!$A$10:$A$724,1,0)</f>
        <v>APRICOT FUDGE</v>
      </c>
    </row>
    <row r="47" spans="1:20" ht="12" customHeight="1">
      <c r="A47" s="410" t="s">
        <v>925</v>
      </c>
      <c r="B47" s="410" t="s">
        <v>912</v>
      </c>
      <c r="C47" s="411">
        <v>0</v>
      </c>
      <c r="D47" s="411">
        <v>2.04</v>
      </c>
      <c r="E47" s="411">
        <v>0</v>
      </c>
      <c r="F47" s="412" t="s">
        <v>910</v>
      </c>
      <c r="G47" s="412" t="s">
        <v>910</v>
      </c>
      <c r="H47" s="411">
        <v>34.82</v>
      </c>
      <c r="I47" s="393">
        <f t="shared" si="7"/>
        <v>34.82</v>
      </c>
      <c r="J47" s="411">
        <v>0</v>
      </c>
      <c r="K47" s="411">
        <v>1.69</v>
      </c>
      <c r="L47" s="411">
        <v>0</v>
      </c>
      <c r="M47" s="413">
        <v>0</v>
      </c>
      <c r="N47" s="413">
        <v>0</v>
      </c>
      <c r="O47" s="411">
        <v>30.55</v>
      </c>
      <c r="P47" s="393">
        <f t="shared" si="8"/>
        <v>30.55</v>
      </c>
      <c r="Q47" s="414">
        <f t="shared" si="9"/>
        <v>-4.2699999999999996</v>
      </c>
      <c r="R47" s="415">
        <f t="shared" si="10"/>
        <v>0.87736932797242961</v>
      </c>
      <c r="T47" s="387" t="str">
        <f>VLOOKUP(A47,'crop 22'!$A$10:$A$724,1,0)</f>
        <v>ARBATAX</v>
      </c>
    </row>
    <row r="48" spans="1:20" ht="12" customHeight="1">
      <c r="A48" s="410" t="s">
        <v>927</v>
      </c>
      <c r="B48" s="410" t="s">
        <v>912</v>
      </c>
      <c r="C48" s="411">
        <v>0</v>
      </c>
      <c r="D48" s="411">
        <v>0.56000000000000005</v>
      </c>
      <c r="E48" s="411">
        <v>0</v>
      </c>
      <c r="F48" s="412" t="s">
        <v>910</v>
      </c>
      <c r="G48" s="412" t="s">
        <v>910</v>
      </c>
      <c r="H48" s="411">
        <v>0.63</v>
      </c>
      <c r="I48" s="393">
        <f t="shared" si="7"/>
        <v>0.63</v>
      </c>
      <c r="J48" s="411">
        <v>0</v>
      </c>
      <c r="K48" s="411">
        <v>0.65</v>
      </c>
      <c r="L48" s="411">
        <v>0</v>
      </c>
      <c r="M48" s="413">
        <v>0</v>
      </c>
      <c r="N48" s="413">
        <v>0</v>
      </c>
      <c r="O48" s="411">
        <v>2.38</v>
      </c>
      <c r="P48" s="393">
        <f t="shared" si="8"/>
        <v>2.38</v>
      </c>
      <c r="Q48" s="414">
        <f t="shared" si="9"/>
        <v>1.75</v>
      </c>
      <c r="R48" s="415">
        <f t="shared" si="10"/>
        <v>3.7777777777777777</v>
      </c>
      <c r="T48" s="387" t="str">
        <f>VLOOKUP(A48,'crop 22'!$A$10:$A$724,1,0)</f>
        <v>ARMANDALE</v>
      </c>
    </row>
    <row r="49" spans="1:20" ht="12" customHeight="1">
      <c r="A49" s="410" t="s">
        <v>930</v>
      </c>
      <c r="B49" s="410" t="s">
        <v>912</v>
      </c>
      <c r="C49" s="411">
        <v>0</v>
      </c>
      <c r="D49" s="411">
        <v>0.08</v>
      </c>
      <c r="E49" s="411">
        <v>0</v>
      </c>
      <c r="F49" s="412" t="s">
        <v>910</v>
      </c>
      <c r="G49" s="412" t="s">
        <v>910</v>
      </c>
      <c r="H49" s="411">
        <v>2.2599999999999998</v>
      </c>
      <c r="I49" s="393">
        <f t="shared" si="7"/>
        <v>2.2599999999999998</v>
      </c>
      <c r="J49" s="411">
        <v>0</v>
      </c>
      <c r="K49" s="411">
        <v>0.25</v>
      </c>
      <c r="L49" s="411">
        <v>0</v>
      </c>
      <c r="M49" s="413">
        <v>0</v>
      </c>
      <c r="N49" s="413">
        <v>0</v>
      </c>
      <c r="O49" s="411">
        <v>4.87</v>
      </c>
      <c r="P49" s="393">
        <f t="shared" si="8"/>
        <v>4.87</v>
      </c>
      <c r="Q49" s="414">
        <f t="shared" si="9"/>
        <v>2.6100000000000003</v>
      </c>
      <c r="R49" s="415">
        <f t="shared" si="10"/>
        <v>2.1548672566371683</v>
      </c>
      <c r="T49" s="387" t="str">
        <f>VLOOKUP(A49,'crop 22'!$A$10:$A$724,1,0)</f>
        <v>ASOPUS</v>
      </c>
    </row>
    <row r="50" spans="1:20" ht="12" customHeight="1">
      <c r="A50" s="410" t="s">
        <v>934</v>
      </c>
      <c r="B50" s="410" t="s">
        <v>912</v>
      </c>
      <c r="C50" s="411">
        <v>0</v>
      </c>
      <c r="D50" s="411">
        <v>1.29</v>
      </c>
      <c r="E50" s="411">
        <v>0</v>
      </c>
      <c r="F50" s="412" t="s">
        <v>910</v>
      </c>
      <c r="G50" s="412" t="s">
        <v>910</v>
      </c>
      <c r="H50" s="411">
        <v>16.649999999999999</v>
      </c>
      <c r="I50" s="393">
        <f t="shared" si="7"/>
        <v>16.649999999999999</v>
      </c>
      <c r="J50" s="411">
        <v>0</v>
      </c>
      <c r="K50" s="411">
        <v>1.68</v>
      </c>
      <c r="L50" s="411">
        <v>0</v>
      </c>
      <c r="M50" s="413">
        <v>0</v>
      </c>
      <c r="N50" s="413">
        <v>0</v>
      </c>
      <c r="O50" s="411">
        <v>19.73</v>
      </c>
      <c r="P50" s="393">
        <f t="shared" si="8"/>
        <v>19.73</v>
      </c>
      <c r="Q50" s="414">
        <f t="shared" si="9"/>
        <v>3.0800000000000018</v>
      </c>
      <c r="R50" s="415">
        <f t="shared" si="10"/>
        <v>1.1849849849849852</v>
      </c>
      <c r="T50" s="387" t="str">
        <f>VLOOKUP(A50,'crop 22'!$A$10:$A$724,1,0)</f>
        <v>BACH</v>
      </c>
    </row>
    <row r="51" spans="1:20" ht="12" customHeight="1">
      <c r="A51" s="410" t="s">
        <v>935</v>
      </c>
      <c r="B51" s="410" t="s">
        <v>912</v>
      </c>
      <c r="C51" s="411">
        <v>0.01</v>
      </c>
      <c r="D51" s="411">
        <v>0.59</v>
      </c>
      <c r="E51" s="411">
        <v>0</v>
      </c>
      <c r="F51" s="412" t="s">
        <v>910</v>
      </c>
      <c r="G51" s="412" t="s">
        <v>910</v>
      </c>
      <c r="H51" s="411">
        <v>3.25</v>
      </c>
      <c r="I51" s="393">
        <f t="shared" si="7"/>
        <v>3.25</v>
      </c>
      <c r="J51" s="411">
        <v>0</v>
      </c>
      <c r="K51" s="411">
        <v>1.75</v>
      </c>
      <c r="L51" s="411">
        <v>0</v>
      </c>
      <c r="M51" s="413">
        <v>0</v>
      </c>
      <c r="N51" s="413">
        <v>0</v>
      </c>
      <c r="O51" s="411">
        <v>4.2699999999999996</v>
      </c>
      <c r="P51" s="393">
        <f t="shared" si="8"/>
        <v>4.2699999999999996</v>
      </c>
      <c r="Q51" s="414">
        <f t="shared" si="9"/>
        <v>1.0199999999999996</v>
      </c>
      <c r="R51" s="415">
        <f t="shared" si="10"/>
        <v>1.3138461538461537</v>
      </c>
      <c r="T51" s="387" t="str">
        <f>VLOOKUP(A51,'crop 22'!$A$10:$A$724,1,0)</f>
        <v>BAROLO</v>
      </c>
    </row>
    <row r="52" spans="1:20" ht="12" customHeight="1">
      <c r="A52" s="410" t="s">
        <v>941</v>
      </c>
      <c r="B52" s="410" t="s">
        <v>912</v>
      </c>
      <c r="C52" s="411">
        <v>0</v>
      </c>
      <c r="D52" s="411">
        <v>1.27</v>
      </c>
      <c r="E52" s="411">
        <v>0</v>
      </c>
      <c r="F52" s="412" t="s">
        <v>910</v>
      </c>
      <c r="G52" s="412" t="s">
        <v>910</v>
      </c>
      <c r="H52" s="411">
        <v>11.7</v>
      </c>
      <c r="I52" s="393">
        <f t="shared" si="7"/>
        <v>11.7</v>
      </c>
      <c r="J52" s="411">
        <v>0</v>
      </c>
      <c r="K52" s="411">
        <v>1.58</v>
      </c>
      <c r="L52" s="411">
        <v>0</v>
      </c>
      <c r="M52" s="413">
        <v>0</v>
      </c>
      <c r="N52" s="413">
        <v>0</v>
      </c>
      <c r="O52" s="411">
        <v>11.41</v>
      </c>
      <c r="P52" s="393">
        <f t="shared" si="8"/>
        <v>11.41</v>
      </c>
      <c r="Q52" s="414">
        <f t="shared" si="9"/>
        <v>-0.28999999999999915</v>
      </c>
      <c r="R52" s="415">
        <f t="shared" si="10"/>
        <v>0.9752136752136753</v>
      </c>
      <c r="T52" s="387" t="str">
        <f>VLOOKUP(A52,'crop 22'!$A$10:$A$724,1,0)</f>
        <v>BEAU SOLEIL</v>
      </c>
    </row>
    <row r="53" spans="1:20" ht="12" customHeight="1">
      <c r="A53" s="410" t="s">
        <v>946</v>
      </c>
      <c r="B53" s="410" t="s">
        <v>912</v>
      </c>
      <c r="C53" s="411">
        <v>0.01</v>
      </c>
      <c r="D53" s="411">
        <v>7.0000000000000007E-2</v>
      </c>
      <c r="E53" s="411">
        <v>0</v>
      </c>
      <c r="F53" s="412" t="s">
        <v>910</v>
      </c>
      <c r="G53" s="412" t="s">
        <v>910</v>
      </c>
      <c r="H53" s="411">
        <v>0.17</v>
      </c>
      <c r="I53" s="393">
        <f t="shared" si="7"/>
        <v>0.17</v>
      </c>
      <c r="J53" s="411">
        <v>0</v>
      </c>
      <c r="K53" s="411">
        <v>0.28999999999999998</v>
      </c>
      <c r="L53" s="411">
        <v>0</v>
      </c>
      <c r="M53" s="413">
        <v>0</v>
      </c>
      <c r="N53" s="413">
        <v>0</v>
      </c>
      <c r="O53" s="411">
        <v>0.5</v>
      </c>
      <c r="P53" s="393">
        <f t="shared" si="8"/>
        <v>0.5</v>
      </c>
      <c r="Q53" s="414">
        <f t="shared" si="9"/>
        <v>0.32999999999999996</v>
      </c>
      <c r="R53" s="415">
        <f t="shared" si="10"/>
        <v>2.9411764705882351</v>
      </c>
      <c r="T53" s="387" t="str">
        <f>VLOOKUP(A53,'crop 22'!$A$10:$A$724,1,0)</f>
        <v>BELVEDERE</v>
      </c>
    </row>
    <row r="54" spans="1:20" ht="12" customHeight="1">
      <c r="A54" s="410" t="s">
        <v>947</v>
      </c>
      <c r="B54" s="410" t="s">
        <v>912</v>
      </c>
      <c r="C54" s="411">
        <v>0</v>
      </c>
      <c r="D54" s="411">
        <v>0</v>
      </c>
      <c r="E54" s="411">
        <v>0</v>
      </c>
      <c r="F54" s="412" t="s">
        <v>910</v>
      </c>
      <c r="G54" s="412" t="s">
        <v>910</v>
      </c>
      <c r="H54" s="411">
        <v>0.01</v>
      </c>
      <c r="I54" s="393">
        <f t="shared" si="7"/>
        <v>0.01</v>
      </c>
      <c r="J54" s="411">
        <v>0</v>
      </c>
      <c r="K54" s="411">
        <v>0.02</v>
      </c>
      <c r="L54" s="411">
        <v>0</v>
      </c>
      <c r="M54" s="413">
        <v>0</v>
      </c>
      <c r="N54" s="413">
        <v>0</v>
      </c>
      <c r="O54" s="411">
        <v>0.02</v>
      </c>
      <c r="P54" s="393">
        <f t="shared" si="8"/>
        <v>0.02</v>
      </c>
      <c r="Q54" s="414">
        <f t="shared" si="9"/>
        <v>0.01</v>
      </c>
      <c r="R54" s="415">
        <f t="shared" si="10"/>
        <v>2</v>
      </c>
      <c r="T54" s="387" t="str">
        <f>VLOOKUP(A54,'crop 22'!$A$10:$A$724,1,0)</f>
        <v>BENEVENTO</v>
      </c>
    </row>
    <row r="55" spans="1:20" ht="12" customHeight="1">
      <c r="A55" s="410" t="s">
        <v>952</v>
      </c>
      <c r="B55" s="410" t="s">
        <v>912</v>
      </c>
      <c r="C55" s="411">
        <v>0</v>
      </c>
      <c r="D55" s="411">
        <v>0.9</v>
      </c>
      <c r="E55" s="411">
        <v>0</v>
      </c>
      <c r="F55" s="412" t="s">
        <v>910</v>
      </c>
      <c r="G55" s="412" t="s">
        <v>910</v>
      </c>
      <c r="H55" s="411">
        <v>2.76</v>
      </c>
      <c r="I55" s="393">
        <f t="shared" si="7"/>
        <v>2.76</v>
      </c>
      <c r="J55" s="411">
        <v>0.01</v>
      </c>
      <c r="K55" s="411">
        <v>0.32</v>
      </c>
      <c r="L55" s="411">
        <v>0</v>
      </c>
      <c r="M55" s="413">
        <v>0</v>
      </c>
      <c r="N55" s="413">
        <v>0</v>
      </c>
      <c r="O55" s="411">
        <v>4.38</v>
      </c>
      <c r="P55" s="393">
        <f t="shared" si="8"/>
        <v>4.38</v>
      </c>
      <c r="Q55" s="414">
        <f t="shared" si="9"/>
        <v>1.62</v>
      </c>
      <c r="R55" s="415">
        <f t="shared" si="10"/>
        <v>1.5869565217391306</v>
      </c>
      <c r="T55" s="387" t="str">
        <f>VLOOKUP(A55,'crop 22'!$A$10:$A$724,1,0)</f>
        <v>BOARDWALK</v>
      </c>
    </row>
    <row r="56" spans="1:20" ht="12" customHeight="1">
      <c r="A56" s="410" t="s">
        <v>956</v>
      </c>
      <c r="B56" s="410" t="s">
        <v>912</v>
      </c>
      <c r="C56" s="411">
        <v>0.01</v>
      </c>
      <c r="D56" s="411">
        <v>0</v>
      </c>
      <c r="E56" s="411">
        <v>0</v>
      </c>
      <c r="F56" s="412" t="s">
        <v>910</v>
      </c>
      <c r="G56" s="412" t="s">
        <v>910</v>
      </c>
      <c r="H56" s="411">
        <v>7.0000000000000007E-2</v>
      </c>
      <c r="I56" s="393">
        <f t="shared" si="7"/>
        <v>7.0000000000000007E-2</v>
      </c>
      <c r="J56" s="411">
        <v>0</v>
      </c>
      <c r="K56" s="411">
        <v>0.22</v>
      </c>
      <c r="L56" s="411">
        <v>0</v>
      </c>
      <c r="M56" s="413">
        <v>0</v>
      </c>
      <c r="N56" s="413">
        <v>0</v>
      </c>
      <c r="O56" s="411">
        <v>0.24</v>
      </c>
      <c r="P56" s="393">
        <f t="shared" si="8"/>
        <v>0.24</v>
      </c>
      <c r="Q56" s="414">
        <f t="shared" si="9"/>
        <v>0.16999999999999998</v>
      </c>
      <c r="R56" s="415">
        <f t="shared" si="10"/>
        <v>3.4285714285714279</v>
      </c>
      <c r="T56" s="387" t="str">
        <f>VLOOKUP(A56,'crop 22'!$A$10:$A$724,1,0)</f>
        <v>BOTERO</v>
      </c>
    </row>
    <row r="57" spans="1:20" ht="12" customHeight="1">
      <c r="A57" s="410" t="s">
        <v>958</v>
      </c>
      <c r="B57" s="410" t="s">
        <v>912</v>
      </c>
      <c r="C57" s="411">
        <v>0.01</v>
      </c>
      <c r="D57" s="411">
        <v>0</v>
      </c>
      <c r="E57" s="411">
        <v>0</v>
      </c>
      <c r="F57" s="412" t="s">
        <v>910</v>
      </c>
      <c r="G57" s="412" t="s">
        <v>910</v>
      </c>
      <c r="H57" s="411">
        <v>7.0000000000000007E-2</v>
      </c>
      <c r="I57" s="393">
        <f t="shared" si="7"/>
        <v>7.0000000000000007E-2</v>
      </c>
      <c r="J57" s="411">
        <v>0</v>
      </c>
      <c r="K57" s="411">
        <v>0.12</v>
      </c>
      <c r="L57" s="411">
        <v>0</v>
      </c>
      <c r="M57" s="413">
        <v>0</v>
      </c>
      <c r="N57" s="413">
        <v>0</v>
      </c>
      <c r="O57" s="411">
        <v>0.16</v>
      </c>
      <c r="P57" s="393">
        <f t="shared" si="8"/>
        <v>0.16</v>
      </c>
      <c r="Q57" s="414">
        <f t="shared" si="9"/>
        <v>0.09</v>
      </c>
      <c r="R57" s="415">
        <f t="shared" si="10"/>
        <v>2.2857142857142856</v>
      </c>
      <c r="T57" s="387" t="str">
        <f>VLOOKUP(A57,'crop 22'!$A$10:$A$724,1,0)</f>
        <v>BRAMANTE</v>
      </c>
    </row>
    <row r="58" spans="1:20" ht="12" customHeight="1">
      <c r="A58" s="410" t="s">
        <v>960</v>
      </c>
      <c r="B58" s="410" t="s">
        <v>912</v>
      </c>
      <c r="C58" s="411">
        <v>0</v>
      </c>
      <c r="D58" s="411">
        <v>0</v>
      </c>
      <c r="E58" s="411">
        <v>0</v>
      </c>
      <c r="F58" s="412" t="s">
        <v>910</v>
      </c>
      <c r="G58" s="412" t="s">
        <v>910</v>
      </c>
      <c r="H58" s="411">
        <v>0.01</v>
      </c>
      <c r="I58" s="393">
        <f t="shared" si="7"/>
        <v>0.01</v>
      </c>
      <c r="J58" s="411">
        <v>0</v>
      </c>
      <c r="K58" s="411">
        <v>0</v>
      </c>
      <c r="L58" s="411">
        <v>0</v>
      </c>
      <c r="M58" s="413">
        <v>0</v>
      </c>
      <c r="N58" s="413">
        <v>0</v>
      </c>
      <c r="O58" s="411">
        <v>0.01</v>
      </c>
      <c r="P58" s="393">
        <f t="shared" si="8"/>
        <v>0.01</v>
      </c>
      <c r="Q58" s="414">
        <f t="shared" si="9"/>
        <v>0</v>
      </c>
      <c r="R58" s="415">
        <f t="shared" si="10"/>
        <v>1</v>
      </c>
      <c r="T58" s="387" t="str">
        <f>VLOOKUP(A58,'crop 22'!$A$10:$A$724,1,0)</f>
        <v>BRANKO</v>
      </c>
    </row>
    <row r="59" spans="1:20" ht="12" customHeight="1">
      <c r="A59" s="410" t="s">
        <v>961</v>
      </c>
      <c r="B59" s="410" t="s">
        <v>912</v>
      </c>
      <c r="C59" s="411">
        <v>0</v>
      </c>
      <c r="D59" s="411">
        <v>0.45</v>
      </c>
      <c r="E59" s="411">
        <v>1.28</v>
      </c>
      <c r="F59" s="412" t="s">
        <v>910</v>
      </c>
      <c r="G59" s="412" t="s">
        <v>910</v>
      </c>
      <c r="H59" s="411">
        <v>5.91</v>
      </c>
      <c r="I59" s="393">
        <f t="shared" si="7"/>
        <v>7.19</v>
      </c>
      <c r="J59" s="411">
        <v>0</v>
      </c>
      <c r="K59" s="411">
        <v>0.32</v>
      </c>
      <c r="L59" s="411">
        <v>0.28000000000000003</v>
      </c>
      <c r="M59" s="413">
        <v>0</v>
      </c>
      <c r="N59" s="413">
        <v>0.28000000000000003</v>
      </c>
      <c r="O59" s="411">
        <v>4.95</v>
      </c>
      <c r="P59" s="393">
        <f t="shared" si="8"/>
        <v>5.23</v>
      </c>
      <c r="Q59" s="414">
        <f t="shared" si="9"/>
        <v>-1.96</v>
      </c>
      <c r="R59" s="415">
        <f t="shared" si="10"/>
        <v>0.72739916550764949</v>
      </c>
      <c r="T59" s="387" t="str">
        <f>VLOOKUP(A59,'crop 22'!$A$10:$A$724,1,0)</f>
        <v>BREAKOUT</v>
      </c>
    </row>
    <row r="60" spans="1:20" ht="12" customHeight="1">
      <c r="A60" s="410" t="s">
        <v>962</v>
      </c>
      <c r="B60" s="410" t="s">
        <v>912</v>
      </c>
      <c r="C60" s="411">
        <v>0</v>
      </c>
      <c r="D60" s="411">
        <v>0.13</v>
      </c>
      <c r="E60" s="411">
        <v>0</v>
      </c>
      <c r="F60" s="412" t="s">
        <v>910</v>
      </c>
      <c r="G60" s="412" t="s">
        <v>910</v>
      </c>
      <c r="H60" s="411">
        <v>2.34</v>
      </c>
      <c r="I60" s="393">
        <f t="shared" si="7"/>
        <v>2.34</v>
      </c>
      <c r="J60" s="411">
        <v>0</v>
      </c>
      <c r="K60" s="411">
        <v>0</v>
      </c>
      <c r="L60" s="411">
        <v>0</v>
      </c>
      <c r="M60" s="413">
        <v>0</v>
      </c>
      <c r="N60" s="413">
        <v>0</v>
      </c>
      <c r="O60" s="411">
        <v>5.48</v>
      </c>
      <c r="P60" s="393">
        <f t="shared" si="8"/>
        <v>5.48</v>
      </c>
      <c r="Q60" s="414">
        <f t="shared" si="9"/>
        <v>3.1400000000000006</v>
      </c>
      <c r="R60" s="415">
        <f t="shared" si="10"/>
        <v>2.341880341880342</v>
      </c>
      <c r="T60" s="387" t="str">
        <f>VLOOKUP(A60,'crop 22'!$A$10:$A$724,1,0)</f>
        <v>BRIANZA</v>
      </c>
    </row>
    <row r="61" spans="1:20" ht="12" customHeight="1">
      <c r="A61" s="410" t="s">
        <v>964</v>
      </c>
      <c r="B61" s="410" t="s">
        <v>912</v>
      </c>
      <c r="C61" s="411">
        <v>0.01</v>
      </c>
      <c r="D61" s="411">
        <v>5.69</v>
      </c>
      <c r="E61" s="411">
        <v>0.1</v>
      </c>
      <c r="F61" s="412" t="s">
        <v>910</v>
      </c>
      <c r="G61" s="412" t="s">
        <v>910</v>
      </c>
      <c r="H61" s="411">
        <v>70.37</v>
      </c>
      <c r="I61" s="393">
        <f t="shared" si="7"/>
        <v>70.47</v>
      </c>
      <c r="J61" s="411">
        <v>0.02</v>
      </c>
      <c r="K61" s="411">
        <v>4.99</v>
      </c>
      <c r="L61" s="411">
        <v>0.79</v>
      </c>
      <c r="M61" s="413">
        <v>0.04</v>
      </c>
      <c r="N61" s="413">
        <v>0.75</v>
      </c>
      <c r="O61" s="411">
        <v>75.209999999999994</v>
      </c>
      <c r="P61" s="393">
        <f t="shared" si="8"/>
        <v>76</v>
      </c>
      <c r="Q61" s="414">
        <f t="shared" si="9"/>
        <v>5.5300000000000011</v>
      </c>
      <c r="R61" s="415">
        <f t="shared" si="10"/>
        <v>1.0784731091244502</v>
      </c>
      <c r="T61" s="387" t="str">
        <f>VLOOKUP(A61,'crop 22'!$A$10:$A$724,1,0)</f>
        <v>BRINDISI</v>
      </c>
    </row>
    <row r="62" spans="1:20" ht="12" customHeight="1">
      <c r="A62" s="410" t="s">
        <v>970</v>
      </c>
      <c r="B62" s="410" t="s">
        <v>912</v>
      </c>
      <c r="C62" s="411">
        <v>0.01</v>
      </c>
      <c r="D62" s="411">
        <v>1.77</v>
      </c>
      <c r="E62" s="411">
        <v>0</v>
      </c>
      <c r="F62" s="412" t="s">
        <v>910</v>
      </c>
      <c r="G62" s="412" t="s">
        <v>910</v>
      </c>
      <c r="H62" s="411">
        <v>23.95</v>
      </c>
      <c r="I62" s="393">
        <f t="shared" si="7"/>
        <v>23.95</v>
      </c>
      <c r="J62" s="411">
        <v>0.01</v>
      </c>
      <c r="K62" s="411">
        <v>1.24</v>
      </c>
      <c r="L62" s="411">
        <v>0</v>
      </c>
      <c r="M62" s="413">
        <v>0</v>
      </c>
      <c r="N62" s="413">
        <v>0</v>
      </c>
      <c r="O62" s="411">
        <v>30.33</v>
      </c>
      <c r="P62" s="393">
        <f t="shared" si="8"/>
        <v>30.33</v>
      </c>
      <c r="Q62" s="414">
        <f t="shared" si="9"/>
        <v>6.379999999999999</v>
      </c>
      <c r="R62" s="415">
        <f t="shared" si="10"/>
        <v>1.2663883089770354</v>
      </c>
      <c r="T62" s="387" t="str">
        <f>VLOOKUP(A62,'crop 22'!$A$10:$A$724,1,0)</f>
        <v>CAESARS PALACE</v>
      </c>
    </row>
    <row r="63" spans="1:20" ht="12" customHeight="1">
      <c r="A63" s="410" t="s">
        <v>971</v>
      </c>
      <c r="B63" s="410" t="s">
        <v>912</v>
      </c>
      <c r="C63" s="411">
        <v>0</v>
      </c>
      <c r="D63" s="411">
        <v>1.06</v>
      </c>
      <c r="E63" s="411">
        <v>0</v>
      </c>
      <c r="F63" s="412" t="s">
        <v>910</v>
      </c>
      <c r="G63" s="412" t="s">
        <v>910</v>
      </c>
      <c r="H63" s="411">
        <v>1.68</v>
      </c>
      <c r="I63" s="393">
        <f t="shared" si="7"/>
        <v>1.68</v>
      </c>
      <c r="J63" s="411">
        <v>0</v>
      </c>
      <c r="K63" s="411">
        <v>1.21</v>
      </c>
      <c r="L63" s="411">
        <v>0</v>
      </c>
      <c r="M63" s="413">
        <v>0</v>
      </c>
      <c r="N63" s="413">
        <v>0</v>
      </c>
      <c r="O63" s="411">
        <v>4.1500000000000004</v>
      </c>
      <c r="P63" s="393">
        <f t="shared" si="8"/>
        <v>4.1500000000000004</v>
      </c>
      <c r="Q63" s="414">
        <f t="shared" si="9"/>
        <v>2.4700000000000006</v>
      </c>
      <c r="R63" s="415">
        <f t="shared" si="10"/>
        <v>2.4702380952380953</v>
      </c>
      <c r="T63" s="387" t="str">
        <f>VLOOKUP(A63,'crop 22'!$A$10:$A$724,1,0)</f>
        <v>CALABRIA</v>
      </c>
    </row>
    <row r="64" spans="1:20" ht="12" customHeight="1">
      <c r="A64" s="410" t="s">
        <v>986</v>
      </c>
      <c r="B64" s="410" t="s">
        <v>912</v>
      </c>
      <c r="C64" s="411">
        <v>0</v>
      </c>
      <c r="D64" s="411">
        <v>0.11</v>
      </c>
      <c r="E64" s="411">
        <v>0</v>
      </c>
      <c r="F64" s="412" t="s">
        <v>910</v>
      </c>
      <c r="G64" s="412" t="s">
        <v>910</v>
      </c>
      <c r="H64" s="411">
        <v>9.57</v>
      </c>
      <c r="I64" s="393">
        <f t="shared" si="7"/>
        <v>9.57</v>
      </c>
      <c r="J64" s="411">
        <v>0</v>
      </c>
      <c r="K64" s="411">
        <v>0</v>
      </c>
      <c r="L64" s="411">
        <v>0</v>
      </c>
      <c r="M64" s="413">
        <v>0</v>
      </c>
      <c r="N64" s="413">
        <v>0</v>
      </c>
      <c r="O64" s="411">
        <v>9.56</v>
      </c>
      <c r="P64" s="393">
        <f t="shared" si="8"/>
        <v>9.56</v>
      </c>
      <c r="Q64" s="414">
        <f t="shared" si="9"/>
        <v>-9.9999999999997868E-3</v>
      </c>
      <c r="R64" s="415">
        <f t="shared" si="10"/>
        <v>0.99895506792058519</v>
      </c>
      <c r="T64" s="387" t="str">
        <f>VLOOKUP(A64,'crop 22'!$A$10:$A$724,1,0)</f>
        <v>CAVALIA ZANLACAV</v>
      </c>
    </row>
    <row r="65" spans="1:20" ht="12" customHeight="1">
      <c r="A65" s="410" t="s">
        <v>993</v>
      </c>
      <c r="B65" s="410" t="s">
        <v>912</v>
      </c>
      <c r="C65" s="411">
        <v>0</v>
      </c>
      <c r="D65" s="411">
        <v>0</v>
      </c>
      <c r="E65" s="411">
        <v>0</v>
      </c>
      <c r="F65" s="412" t="s">
        <v>910</v>
      </c>
      <c r="G65" s="412" t="s">
        <v>910</v>
      </c>
      <c r="H65" s="411">
        <v>5.71</v>
      </c>
      <c r="I65" s="393">
        <f t="shared" si="7"/>
        <v>5.71</v>
      </c>
      <c r="J65" s="411">
        <v>0</v>
      </c>
      <c r="K65" s="411">
        <v>0</v>
      </c>
      <c r="L65" s="411">
        <v>0</v>
      </c>
      <c r="M65" s="413">
        <v>0</v>
      </c>
      <c r="N65" s="413">
        <v>0</v>
      </c>
      <c r="O65" s="411">
        <v>8.16</v>
      </c>
      <c r="P65" s="393">
        <f t="shared" si="8"/>
        <v>8.16</v>
      </c>
      <c r="Q65" s="414">
        <f t="shared" si="9"/>
        <v>2.4500000000000002</v>
      </c>
      <c r="R65" s="415">
        <f t="shared" si="10"/>
        <v>1.4290718038528898</v>
      </c>
      <c r="T65" s="387" t="str">
        <f>VLOOKUP(A65,'crop 22'!$A$10:$A$724,1,0)</f>
        <v>COLARES</v>
      </c>
    </row>
    <row r="66" spans="1:20" ht="12" customHeight="1">
      <c r="A66" s="410" t="s">
        <v>998</v>
      </c>
      <c r="B66" s="410" t="s">
        <v>912</v>
      </c>
      <c r="C66" s="411">
        <v>0.01</v>
      </c>
      <c r="D66" s="411">
        <v>0</v>
      </c>
      <c r="E66" s="411">
        <v>0</v>
      </c>
      <c r="F66" s="412" t="s">
        <v>910</v>
      </c>
      <c r="G66" s="412" t="s">
        <v>910</v>
      </c>
      <c r="H66" s="411">
        <v>0.09</v>
      </c>
      <c r="I66" s="393">
        <f t="shared" si="7"/>
        <v>0.09</v>
      </c>
      <c r="J66" s="411">
        <v>0</v>
      </c>
      <c r="K66" s="411">
        <v>0.26</v>
      </c>
      <c r="L66" s="411">
        <v>0</v>
      </c>
      <c r="M66" s="413">
        <v>0</v>
      </c>
      <c r="N66" s="413">
        <v>0</v>
      </c>
      <c r="O66" s="411">
        <v>0.28000000000000003</v>
      </c>
      <c r="P66" s="393">
        <f t="shared" si="8"/>
        <v>0.28000000000000003</v>
      </c>
      <c r="Q66" s="414">
        <f t="shared" si="9"/>
        <v>0.19000000000000003</v>
      </c>
      <c r="R66" s="415">
        <f t="shared" si="10"/>
        <v>3.1111111111111116</v>
      </c>
      <c r="T66" s="387" t="str">
        <f>VLOOKUP(A66,'crop 22'!$A$10:$A$724,1,0)</f>
        <v>CORFINIO</v>
      </c>
    </row>
    <row r="67" spans="1:20" ht="12" customHeight="1">
      <c r="A67" s="410" t="s">
        <v>999</v>
      </c>
      <c r="B67" s="410" t="s">
        <v>912</v>
      </c>
      <c r="C67" s="411">
        <v>0</v>
      </c>
      <c r="D67" s="411">
        <v>1.1299999999999999</v>
      </c>
      <c r="E67" s="411">
        <v>0.34</v>
      </c>
      <c r="F67" s="412" t="s">
        <v>910</v>
      </c>
      <c r="G67" s="412" t="s">
        <v>910</v>
      </c>
      <c r="H67" s="411">
        <v>9.94</v>
      </c>
      <c r="I67" s="393">
        <f t="shared" si="7"/>
        <v>10.28</v>
      </c>
      <c r="J67" s="411">
        <v>0</v>
      </c>
      <c r="K67" s="411">
        <v>1.67</v>
      </c>
      <c r="L67" s="411">
        <v>0.12</v>
      </c>
      <c r="M67" s="413">
        <v>0.12</v>
      </c>
      <c r="N67" s="413">
        <v>0</v>
      </c>
      <c r="O67" s="411">
        <v>9.39</v>
      </c>
      <c r="P67" s="393">
        <f t="shared" si="8"/>
        <v>9.51</v>
      </c>
      <c r="Q67" s="414">
        <f t="shared" si="9"/>
        <v>-0.76999999999999957</v>
      </c>
      <c r="R67" s="415">
        <f t="shared" si="10"/>
        <v>0.92509727626459148</v>
      </c>
      <c r="T67" s="387" t="str">
        <f>VLOOKUP(A67,'crop 22'!$A$10:$A$724,1,0)</f>
        <v>CORLEONE</v>
      </c>
    </row>
    <row r="68" spans="1:20" ht="12" customHeight="1">
      <c r="A68" s="410" t="s">
        <v>1000</v>
      </c>
      <c r="B68" s="410" t="s">
        <v>912</v>
      </c>
      <c r="C68" s="411">
        <v>0.02</v>
      </c>
      <c r="D68" s="411">
        <v>1.56</v>
      </c>
      <c r="E68" s="411">
        <v>0</v>
      </c>
      <c r="F68" s="412" t="s">
        <v>910</v>
      </c>
      <c r="G68" s="412" t="s">
        <v>910</v>
      </c>
      <c r="H68" s="411">
        <v>10.18</v>
      </c>
      <c r="I68" s="393">
        <f t="shared" si="7"/>
        <v>10.18</v>
      </c>
      <c r="J68" s="411">
        <v>0.01</v>
      </c>
      <c r="K68" s="411">
        <v>1.1499999999999999</v>
      </c>
      <c r="L68" s="411">
        <v>0</v>
      </c>
      <c r="M68" s="413">
        <v>0</v>
      </c>
      <c r="N68" s="413">
        <v>0</v>
      </c>
      <c r="O68" s="411">
        <v>9.41</v>
      </c>
      <c r="P68" s="393">
        <f t="shared" si="8"/>
        <v>9.41</v>
      </c>
      <c r="Q68" s="414">
        <f t="shared" si="9"/>
        <v>-0.76999999999999957</v>
      </c>
      <c r="R68" s="415">
        <f t="shared" si="10"/>
        <v>0.92436149312377214</v>
      </c>
      <c r="T68" s="387" t="str">
        <f>VLOOKUP(A68,'crop 22'!$A$10:$A$724,1,0)</f>
        <v>CORTONA</v>
      </c>
    </row>
    <row r="69" spans="1:20" ht="12" customHeight="1">
      <c r="A69" s="410" t="s">
        <v>1003</v>
      </c>
      <c r="B69" s="410" t="s">
        <v>912</v>
      </c>
      <c r="C69" s="411">
        <v>0.01</v>
      </c>
      <c r="D69" s="411">
        <v>0.34</v>
      </c>
      <c r="E69" s="411">
        <v>0</v>
      </c>
      <c r="F69" s="412" t="s">
        <v>910</v>
      </c>
      <c r="G69" s="412" t="s">
        <v>910</v>
      </c>
      <c r="H69" s="411">
        <v>5.58</v>
      </c>
      <c r="I69" s="393">
        <f t="shared" si="7"/>
        <v>5.58</v>
      </c>
      <c r="J69" s="411">
        <v>0.01</v>
      </c>
      <c r="K69" s="411">
        <v>0.4</v>
      </c>
      <c r="L69" s="411">
        <v>0</v>
      </c>
      <c r="M69" s="413">
        <v>0</v>
      </c>
      <c r="N69" s="413">
        <v>0</v>
      </c>
      <c r="O69" s="411">
        <v>8.3000000000000007</v>
      </c>
      <c r="P69" s="393">
        <f t="shared" si="8"/>
        <v>8.3000000000000007</v>
      </c>
      <c r="Q69" s="414">
        <f t="shared" si="9"/>
        <v>2.7200000000000006</v>
      </c>
      <c r="R69" s="415">
        <f t="shared" si="10"/>
        <v>1.4874551971326166</v>
      </c>
      <c r="T69" s="387" t="str">
        <f>VLOOKUP(A69,'crop 22'!$A$10:$A$724,1,0)</f>
        <v>COURIER</v>
      </c>
    </row>
    <row r="70" spans="1:20" ht="12" customHeight="1">
      <c r="A70" s="410" t="s">
        <v>1005</v>
      </c>
      <c r="B70" s="410" t="s">
        <v>912</v>
      </c>
      <c r="C70" s="411">
        <v>0</v>
      </c>
      <c r="D70" s="411">
        <v>0</v>
      </c>
      <c r="E70" s="411">
        <v>0</v>
      </c>
      <c r="F70" s="412" t="s">
        <v>910</v>
      </c>
      <c r="G70" s="412" t="s">
        <v>910</v>
      </c>
      <c r="H70" s="411">
        <v>0</v>
      </c>
      <c r="I70" s="393">
        <f t="shared" si="7"/>
        <v>0</v>
      </c>
      <c r="J70" s="411">
        <v>0</v>
      </c>
      <c r="K70" s="411">
        <v>0.06</v>
      </c>
      <c r="L70" s="411">
        <v>0</v>
      </c>
      <c r="M70" s="413">
        <v>0</v>
      </c>
      <c r="N70" s="413">
        <v>0</v>
      </c>
      <c r="O70" s="411">
        <v>7.0000000000000007E-2</v>
      </c>
      <c r="P70" s="393">
        <f t="shared" si="8"/>
        <v>7.0000000000000007E-2</v>
      </c>
      <c r="Q70" s="414">
        <f t="shared" si="9"/>
        <v>7.0000000000000007E-2</v>
      </c>
      <c r="R70" s="415"/>
      <c r="T70" s="387" t="str">
        <f>VLOOKUP(A70,'crop 22'!$A$10:$A$724,1,0)</f>
        <v>CRODINO</v>
      </c>
    </row>
    <row r="71" spans="1:20" ht="12" customHeight="1">
      <c r="A71" s="410" t="s">
        <v>1020</v>
      </c>
      <c r="B71" s="410" t="s">
        <v>912</v>
      </c>
      <c r="C71" s="411">
        <v>0</v>
      </c>
      <c r="D71" s="411">
        <v>0.48</v>
      </c>
      <c r="E71" s="411">
        <v>1.9</v>
      </c>
      <c r="F71" s="412" t="s">
        <v>910</v>
      </c>
      <c r="G71" s="412" t="s">
        <v>910</v>
      </c>
      <c r="H71" s="411">
        <v>4.9000000000000004</v>
      </c>
      <c r="I71" s="393">
        <f t="shared" si="7"/>
        <v>6.8000000000000007</v>
      </c>
      <c r="J71" s="411">
        <v>0</v>
      </c>
      <c r="K71" s="411">
        <v>0.74</v>
      </c>
      <c r="L71" s="411">
        <v>0.27</v>
      </c>
      <c r="M71" s="413">
        <v>0</v>
      </c>
      <c r="N71" s="413">
        <v>0.27</v>
      </c>
      <c r="O71" s="411">
        <v>7.35</v>
      </c>
      <c r="P71" s="393">
        <f t="shared" si="8"/>
        <v>7.6199999999999992</v>
      </c>
      <c r="Q71" s="414">
        <f t="shared" si="9"/>
        <v>0.81999999999999851</v>
      </c>
      <c r="R71" s="415">
        <f t="shared" ref="R71:R102" si="11">P71/I71</f>
        <v>1.1205882352941174</v>
      </c>
      <c r="T71" s="387" t="str">
        <f>VLOOKUP(A71,'crop 22'!$A$10:$A$724,1,0)</f>
        <v>DOROSO</v>
      </c>
    </row>
    <row r="72" spans="1:20" ht="12" customHeight="1">
      <c r="A72" s="410" t="s">
        <v>1025</v>
      </c>
      <c r="B72" s="410" t="s">
        <v>912</v>
      </c>
      <c r="C72" s="411">
        <v>0.01</v>
      </c>
      <c r="D72" s="411">
        <v>0.69</v>
      </c>
      <c r="E72" s="411">
        <v>0</v>
      </c>
      <c r="F72" s="412" t="s">
        <v>910</v>
      </c>
      <c r="G72" s="412" t="s">
        <v>910</v>
      </c>
      <c r="H72" s="411">
        <v>21.61</v>
      </c>
      <c r="I72" s="393">
        <f t="shared" si="7"/>
        <v>21.61</v>
      </c>
      <c r="J72" s="411">
        <v>0</v>
      </c>
      <c r="K72" s="411">
        <v>0.9</v>
      </c>
      <c r="L72" s="411">
        <v>0</v>
      </c>
      <c r="M72" s="413">
        <v>0</v>
      </c>
      <c r="N72" s="413">
        <v>0</v>
      </c>
      <c r="O72" s="411">
        <v>22.15</v>
      </c>
      <c r="P72" s="393">
        <f t="shared" si="8"/>
        <v>22.15</v>
      </c>
      <c r="Q72" s="414">
        <f t="shared" si="9"/>
        <v>0.53999999999999915</v>
      </c>
      <c r="R72" s="415">
        <f t="shared" si="11"/>
        <v>1.0249884312818138</v>
      </c>
      <c r="T72" s="387" t="str">
        <f>VLOOKUP(A72,'crop 22'!$A$10:$A$724,1,0)</f>
        <v>DYNAMIX</v>
      </c>
    </row>
    <row r="73" spans="1:20" ht="12" customHeight="1">
      <c r="A73" s="410" t="s">
        <v>1027</v>
      </c>
      <c r="B73" s="410" t="s">
        <v>912</v>
      </c>
      <c r="C73" s="411">
        <v>0</v>
      </c>
      <c r="D73" s="411">
        <v>1.1000000000000001</v>
      </c>
      <c r="E73" s="411">
        <v>2.93</v>
      </c>
      <c r="F73" s="412" t="s">
        <v>910</v>
      </c>
      <c r="G73" s="412" t="s">
        <v>910</v>
      </c>
      <c r="H73" s="411">
        <v>19.010000000000002</v>
      </c>
      <c r="I73" s="393">
        <f t="shared" si="7"/>
        <v>21.94</v>
      </c>
      <c r="J73" s="411">
        <v>0</v>
      </c>
      <c r="K73" s="411">
        <v>0.9</v>
      </c>
      <c r="L73" s="411">
        <v>3.08</v>
      </c>
      <c r="M73" s="413">
        <v>0</v>
      </c>
      <c r="N73" s="413">
        <v>3.08</v>
      </c>
      <c r="O73" s="411">
        <v>16.12</v>
      </c>
      <c r="P73" s="393">
        <f t="shared" si="8"/>
        <v>19.200000000000003</v>
      </c>
      <c r="Q73" s="414">
        <f t="shared" si="9"/>
        <v>-2.7399999999999984</v>
      </c>
      <c r="R73" s="415">
        <f t="shared" si="11"/>
        <v>0.87511394712853241</v>
      </c>
      <c r="T73" s="387" t="str">
        <f>VLOOKUP(A73,'crop 22'!$A$10:$A$724,1,0)</f>
        <v>EL DIVO</v>
      </c>
    </row>
    <row r="74" spans="1:20" ht="12" customHeight="1">
      <c r="A74" s="410" t="s">
        <v>1033</v>
      </c>
      <c r="B74" s="410" t="s">
        <v>912</v>
      </c>
      <c r="C74" s="411">
        <v>0</v>
      </c>
      <c r="D74" s="411">
        <v>0.12</v>
      </c>
      <c r="E74" s="411">
        <v>0</v>
      </c>
      <c r="F74" s="412" t="s">
        <v>910</v>
      </c>
      <c r="G74" s="412" t="s">
        <v>910</v>
      </c>
      <c r="H74" s="411">
        <v>3.13</v>
      </c>
      <c r="I74" s="393">
        <f t="shared" si="7"/>
        <v>3.13</v>
      </c>
      <c r="J74" s="411">
        <v>0</v>
      </c>
      <c r="K74" s="411">
        <v>0</v>
      </c>
      <c r="L74" s="411">
        <v>0</v>
      </c>
      <c r="M74" s="413">
        <v>0</v>
      </c>
      <c r="N74" s="413">
        <v>0</v>
      </c>
      <c r="O74" s="411">
        <v>3.51</v>
      </c>
      <c r="P74" s="393">
        <f t="shared" si="8"/>
        <v>3.51</v>
      </c>
      <c r="Q74" s="414">
        <f t="shared" si="9"/>
        <v>0.37999999999999989</v>
      </c>
      <c r="R74" s="415">
        <f t="shared" si="11"/>
        <v>1.1214057507987221</v>
      </c>
      <c r="T74" s="387" t="str">
        <f>VLOOKUP(A74,'crop 22'!$A$10:$A$724,1,0)</f>
        <v>ENIAC</v>
      </c>
    </row>
    <row r="75" spans="1:20" ht="12" customHeight="1">
      <c r="A75" s="410" t="s">
        <v>1036</v>
      </c>
      <c r="B75" s="410" t="s">
        <v>912</v>
      </c>
      <c r="C75" s="411">
        <v>0.01</v>
      </c>
      <c r="D75" s="411">
        <v>0.45</v>
      </c>
      <c r="E75" s="411">
        <v>0</v>
      </c>
      <c r="F75" s="412" t="s">
        <v>910</v>
      </c>
      <c r="G75" s="412" t="s">
        <v>910</v>
      </c>
      <c r="H75" s="411">
        <v>20.36</v>
      </c>
      <c r="I75" s="393">
        <f t="shared" si="7"/>
        <v>20.36</v>
      </c>
      <c r="J75" s="411">
        <v>0.01</v>
      </c>
      <c r="K75" s="411">
        <v>1.79</v>
      </c>
      <c r="L75" s="411">
        <v>0</v>
      </c>
      <c r="M75" s="413">
        <v>0</v>
      </c>
      <c r="N75" s="413">
        <v>0</v>
      </c>
      <c r="O75" s="411">
        <v>21</v>
      </c>
      <c r="P75" s="393">
        <f t="shared" si="8"/>
        <v>21</v>
      </c>
      <c r="Q75" s="414">
        <f t="shared" si="9"/>
        <v>0.64000000000000057</v>
      </c>
      <c r="R75" s="415">
        <f t="shared" si="11"/>
        <v>1.031434184675835</v>
      </c>
      <c r="T75" s="387" t="str">
        <f>VLOOKUP(A75,'crop 22'!$A$10:$A$724,1,0)</f>
        <v>ERCOLANO</v>
      </c>
    </row>
    <row r="76" spans="1:20" ht="12" customHeight="1">
      <c r="A76" s="410" t="s">
        <v>1037</v>
      </c>
      <c r="B76" s="410" t="s">
        <v>912</v>
      </c>
      <c r="C76" s="411">
        <v>0</v>
      </c>
      <c r="D76" s="411">
        <v>2.17</v>
      </c>
      <c r="E76" s="411">
        <v>0</v>
      </c>
      <c r="F76" s="412" t="s">
        <v>910</v>
      </c>
      <c r="G76" s="412" t="s">
        <v>910</v>
      </c>
      <c r="H76" s="411">
        <v>29.07</v>
      </c>
      <c r="I76" s="393">
        <f t="shared" si="7"/>
        <v>29.07</v>
      </c>
      <c r="J76" s="411">
        <v>0</v>
      </c>
      <c r="K76" s="411">
        <v>0.8</v>
      </c>
      <c r="L76" s="411">
        <v>1.24</v>
      </c>
      <c r="M76" s="413">
        <v>0</v>
      </c>
      <c r="N76" s="413">
        <v>1.24</v>
      </c>
      <c r="O76" s="411">
        <v>26.5</v>
      </c>
      <c r="P76" s="393">
        <f t="shared" si="8"/>
        <v>27.74</v>
      </c>
      <c r="Q76" s="414">
        <f t="shared" si="9"/>
        <v>-1.3300000000000018</v>
      </c>
      <c r="R76" s="415">
        <f t="shared" si="11"/>
        <v>0.95424836601307184</v>
      </c>
      <c r="T76" s="387" t="str">
        <f>VLOOKUP(A76,'crop 22'!$A$10:$A$724,1,0)</f>
        <v>EREMO</v>
      </c>
    </row>
    <row r="77" spans="1:20" ht="12" customHeight="1">
      <c r="A77" s="410" t="s">
        <v>1041</v>
      </c>
      <c r="B77" s="410" t="s">
        <v>912</v>
      </c>
      <c r="C77" s="411">
        <v>0</v>
      </c>
      <c r="D77" s="411">
        <v>0</v>
      </c>
      <c r="E77" s="411">
        <v>0</v>
      </c>
      <c r="F77" s="412" t="s">
        <v>910</v>
      </c>
      <c r="G77" s="412" t="s">
        <v>910</v>
      </c>
      <c r="H77" s="411">
        <v>3.1</v>
      </c>
      <c r="I77" s="393">
        <f t="shared" si="7"/>
        <v>3.1</v>
      </c>
      <c r="J77" s="411">
        <v>0</v>
      </c>
      <c r="K77" s="411">
        <v>0.54</v>
      </c>
      <c r="L77" s="411">
        <v>0</v>
      </c>
      <c r="M77" s="413">
        <v>0</v>
      </c>
      <c r="N77" s="413">
        <v>0</v>
      </c>
      <c r="O77" s="411">
        <v>5.19</v>
      </c>
      <c r="P77" s="393">
        <f t="shared" si="8"/>
        <v>5.19</v>
      </c>
      <c r="Q77" s="414">
        <f t="shared" si="9"/>
        <v>2.0900000000000003</v>
      </c>
      <c r="R77" s="415">
        <f t="shared" si="11"/>
        <v>1.6741935483870969</v>
      </c>
      <c r="T77" s="387" t="str">
        <f>VLOOKUP(A77,'crop 22'!$A$10:$A$724,1,0)</f>
        <v>EVERTON</v>
      </c>
    </row>
    <row r="78" spans="1:20" ht="12" customHeight="1">
      <c r="A78" s="410" t="s">
        <v>1043</v>
      </c>
      <c r="B78" s="410" t="s">
        <v>912</v>
      </c>
      <c r="C78" s="411">
        <v>0.02</v>
      </c>
      <c r="D78" s="411">
        <v>2.3199999999999998</v>
      </c>
      <c r="E78" s="411">
        <v>0</v>
      </c>
      <c r="F78" s="412" t="s">
        <v>910</v>
      </c>
      <c r="G78" s="412" t="s">
        <v>910</v>
      </c>
      <c r="H78" s="411">
        <v>29.39</v>
      </c>
      <c r="I78" s="393">
        <f t="shared" si="7"/>
        <v>29.39</v>
      </c>
      <c r="J78" s="411">
        <v>0.03</v>
      </c>
      <c r="K78" s="411">
        <v>1.93</v>
      </c>
      <c r="L78" s="411">
        <v>0</v>
      </c>
      <c r="M78" s="413">
        <v>0</v>
      </c>
      <c r="N78" s="413">
        <v>0</v>
      </c>
      <c r="O78" s="411">
        <v>34.93</v>
      </c>
      <c r="P78" s="393">
        <f t="shared" si="8"/>
        <v>34.93</v>
      </c>
      <c r="Q78" s="414">
        <f t="shared" si="9"/>
        <v>5.5399999999999991</v>
      </c>
      <c r="R78" s="415">
        <f t="shared" si="11"/>
        <v>1.1884994896223204</v>
      </c>
      <c r="T78" s="387" t="str">
        <f>VLOOKUP(A78,'crop 22'!$A$10:$A$724,1,0)</f>
        <v>EYELINER</v>
      </c>
    </row>
    <row r="79" spans="1:20" ht="12" customHeight="1">
      <c r="A79" s="410" t="s">
        <v>1045</v>
      </c>
      <c r="B79" s="410" t="s">
        <v>912</v>
      </c>
      <c r="C79" s="411">
        <v>0</v>
      </c>
      <c r="D79" s="411">
        <v>0</v>
      </c>
      <c r="E79" s="411">
        <v>0</v>
      </c>
      <c r="F79" s="412" t="s">
        <v>910</v>
      </c>
      <c r="G79" s="412" t="s">
        <v>910</v>
      </c>
      <c r="H79" s="411">
        <v>0.77</v>
      </c>
      <c r="I79" s="393">
        <f t="shared" si="7"/>
        <v>0.77</v>
      </c>
      <c r="J79" s="411">
        <v>0</v>
      </c>
      <c r="K79" s="411">
        <v>0.81</v>
      </c>
      <c r="L79" s="411">
        <v>0</v>
      </c>
      <c r="M79" s="413">
        <v>0</v>
      </c>
      <c r="N79" s="413">
        <v>0</v>
      </c>
      <c r="O79" s="411">
        <v>0.72</v>
      </c>
      <c r="P79" s="393">
        <f t="shared" si="8"/>
        <v>0.72</v>
      </c>
      <c r="Q79" s="414">
        <f t="shared" si="9"/>
        <v>-5.0000000000000044E-2</v>
      </c>
      <c r="R79" s="415">
        <f t="shared" si="11"/>
        <v>0.93506493506493504</v>
      </c>
      <c r="T79" s="387" t="str">
        <f>VLOOKUP(A79,'crop 22'!$A$10:$A$724,1,0)</f>
        <v>FALKLAND</v>
      </c>
    </row>
    <row r="80" spans="1:20" ht="12" customHeight="1">
      <c r="A80" s="410" t="s">
        <v>1046</v>
      </c>
      <c r="B80" s="410" t="s">
        <v>912</v>
      </c>
      <c r="C80" s="411">
        <v>0</v>
      </c>
      <c r="D80" s="411">
        <v>0.77</v>
      </c>
      <c r="E80" s="411">
        <v>0</v>
      </c>
      <c r="F80" s="412" t="s">
        <v>910</v>
      </c>
      <c r="G80" s="412" t="s">
        <v>910</v>
      </c>
      <c r="H80" s="411">
        <v>2.02</v>
      </c>
      <c r="I80" s="393">
        <f t="shared" si="7"/>
        <v>2.02</v>
      </c>
      <c r="J80" s="411">
        <v>0</v>
      </c>
      <c r="K80" s="411">
        <v>0.51</v>
      </c>
      <c r="L80" s="411">
        <v>0</v>
      </c>
      <c r="M80" s="413">
        <v>0</v>
      </c>
      <c r="N80" s="413">
        <v>0</v>
      </c>
      <c r="O80" s="411">
        <v>5.33</v>
      </c>
      <c r="P80" s="393">
        <f t="shared" si="8"/>
        <v>5.33</v>
      </c>
      <c r="Q80" s="414">
        <f t="shared" si="9"/>
        <v>3.31</v>
      </c>
      <c r="R80" s="415">
        <f t="shared" si="11"/>
        <v>2.6386138613861387</v>
      </c>
      <c r="T80" s="387" t="str">
        <f>VLOOKUP(A80,'crop 22'!$A$10:$A$724,1,0)</f>
        <v>FARINELLA</v>
      </c>
    </row>
    <row r="81" spans="1:20" ht="12" customHeight="1">
      <c r="A81" s="410" t="s">
        <v>1051</v>
      </c>
      <c r="B81" s="410" t="s">
        <v>912</v>
      </c>
      <c r="C81" s="411">
        <v>0</v>
      </c>
      <c r="D81" s="411">
        <v>7.0000000000000007E-2</v>
      </c>
      <c r="E81" s="411">
        <v>0</v>
      </c>
      <c r="F81" s="412" t="s">
        <v>910</v>
      </c>
      <c r="G81" s="412" t="s">
        <v>910</v>
      </c>
      <c r="H81" s="411">
        <v>0.2</v>
      </c>
      <c r="I81" s="393">
        <f t="shared" si="7"/>
        <v>0.2</v>
      </c>
      <c r="J81" s="411">
        <v>0</v>
      </c>
      <c r="K81" s="411">
        <v>0.28000000000000003</v>
      </c>
      <c r="L81" s="411">
        <v>0</v>
      </c>
      <c r="M81" s="413">
        <v>0</v>
      </c>
      <c r="N81" s="413">
        <v>0</v>
      </c>
      <c r="O81" s="411">
        <v>0.5</v>
      </c>
      <c r="P81" s="393">
        <f t="shared" si="8"/>
        <v>0.5</v>
      </c>
      <c r="Q81" s="414">
        <f t="shared" si="9"/>
        <v>0.3</v>
      </c>
      <c r="R81" s="415">
        <f t="shared" si="11"/>
        <v>2.5</v>
      </c>
      <c r="T81" s="387" t="str">
        <f>VLOOKUP(A81,'crop 22'!$A$10:$A$724,1,0)</f>
        <v>FLORIDA</v>
      </c>
    </row>
    <row r="82" spans="1:20" ht="12" customHeight="1">
      <c r="A82" s="410" t="s">
        <v>1053</v>
      </c>
      <c r="B82" s="410" t="s">
        <v>912</v>
      </c>
      <c r="C82" s="411">
        <v>0</v>
      </c>
      <c r="D82" s="411">
        <v>1.9</v>
      </c>
      <c r="E82" s="411">
        <v>0</v>
      </c>
      <c r="F82" s="412" t="s">
        <v>910</v>
      </c>
      <c r="G82" s="412" t="s">
        <v>910</v>
      </c>
      <c r="H82" s="411">
        <v>13.32</v>
      </c>
      <c r="I82" s="393">
        <f t="shared" si="7"/>
        <v>13.32</v>
      </c>
      <c r="J82" s="411">
        <v>0.01</v>
      </c>
      <c r="K82" s="411">
        <v>2.2200000000000002</v>
      </c>
      <c r="L82" s="411">
        <v>0</v>
      </c>
      <c r="M82" s="413">
        <v>0</v>
      </c>
      <c r="N82" s="413">
        <v>0</v>
      </c>
      <c r="O82" s="411">
        <v>17.61</v>
      </c>
      <c r="P82" s="393">
        <f t="shared" si="8"/>
        <v>17.61</v>
      </c>
      <c r="Q82" s="414">
        <f t="shared" si="9"/>
        <v>4.2899999999999991</v>
      </c>
      <c r="R82" s="415">
        <f t="shared" si="11"/>
        <v>1.322072072072072</v>
      </c>
      <c r="T82" s="387" t="str">
        <f>VLOOKUP(A82,'crop 22'!$A$10:$A$724,1,0)</f>
        <v>FORZA RED</v>
      </c>
    </row>
    <row r="83" spans="1:20" ht="12" customHeight="1">
      <c r="A83" s="410" t="s">
        <v>1054</v>
      </c>
      <c r="B83" s="410" t="s">
        <v>912</v>
      </c>
      <c r="C83" s="411">
        <v>0.01</v>
      </c>
      <c r="D83" s="411">
        <v>1.82</v>
      </c>
      <c r="E83" s="411">
        <v>0</v>
      </c>
      <c r="F83" s="412" t="s">
        <v>910</v>
      </c>
      <c r="G83" s="412" t="s">
        <v>910</v>
      </c>
      <c r="H83" s="411">
        <v>5.85</v>
      </c>
      <c r="I83" s="393">
        <f t="shared" si="7"/>
        <v>5.85</v>
      </c>
      <c r="J83" s="411">
        <v>0.01</v>
      </c>
      <c r="K83" s="411">
        <v>0.8</v>
      </c>
      <c r="L83" s="411">
        <v>0.14000000000000001</v>
      </c>
      <c r="M83" s="413">
        <v>0</v>
      </c>
      <c r="N83" s="413">
        <v>0.14000000000000001</v>
      </c>
      <c r="O83" s="411">
        <v>6.44</v>
      </c>
      <c r="P83" s="393">
        <f t="shared" si="8"/>
        <v>6.58</v>
      </c>
      <c r="Q83" s="414">
        <f t="shared" si="9"/>
        <v>0.73000000000000043</v>
      </c>
      <c r="R83" s="415">
        <f t="shared" si="11"/>
        <v>1.1247863247863248</v>
      </c>
      <c r="T83" s="387" t="str">
        <f>VLOOKUP(A83,'crop 22'!$A$10:$A$724,1,0)</f>
        <v>FOUR QUEENS</v>
      </c>
    </row>
    <row r="84" spans="1:20" ht="12" customHeight="1">
      <c r="A84" s="410" t="s">
        <v>1055</v>
      </c>
      <c r="B84" s="410" t="s">
        <v>912</v>
      </c>
      <c r="C84" s="411">
        <v>0</v>
      </c>
      <c r="D84" s="411">
        <v>0</v>
      </c>
      <c r="E84" s="411">
        <v>0</v>
      </c>
      <c r="F84" s="412" t="s">
        <v>910</v>
      </c>
      <c r="G84" s="412" t="s">
        <v>910</v>
      </c>
      <c r="H84" s="411">
        <v>0.52</v>
      </c>
      <c r="I84" s="393">
        <f t="shared" si="7"/>
        <v>0.52</v>
      </c>
      <c r="J84" s="411">
        <v>0</v>
      </c>
      <c r="K84" s="411">
        <v>0</v>
      </c>
      <c r="L84" s="411">
        <v>0</v>
      </c>
      <c r="M84" s="413">
        <v>0</v>
      </c>
      <c r="N84" s="413">
        <v>0</v>
      </c>
      <c r="O84" s="411">
        <v>0.52</v>
      </c>
      <c r="P84" s="393">
        <f t="shared" si="8"/>
        <v>0.52</v>
      </c>
      <c r="Q84" s="414">
        <f t="shared" si="9"/>
        <v>0</v>
      </c>
      <c r="R84" s="415">
        <f t="shared" si="11"/>
        <v>1</v>
      </c>
      <c r="T84" s="387" t="str">
        <f>VLOOKUP(A84,'crop 22'!$A$10:$A$724,1,0)</f>
        <v>FRANCESCA</v>
      </c>
    </row>
    <row r="85" spans="1:20" ht="12" customHeight="1">
      <c r="A85" s="410" t="s">
        <v>1070</v>
      </c>
      <c r="B85" s="410" t="s">
        <v>912</v>
      </c>
      <c r="C85" s="411">
        <v>0</v>
      </c>
      <c r="D85" s="411">
        <v>0.14000000000000001</v>
      </c>
      <c r="E85" s="411">
        <v>0</v>
      </c>
      <c r="F85" s="412" t="s">
        <v>910</v>
      </c>
      <c r="G85" s="412" t="s">
        <v>910</v>
      </c>
      <c r="H85" s="411">
        <v>4.75</v>
      </c>
      <c r="I85" s="393">
        <f t="shared" si="7"/>
        <v>4.75</v>
      </c>
      <c r="J85" s="411">
        <v>0</v>
      </c>
      <c r="K85" s="411">
        <v>0</v>
      </c>
      <c r="L85" s="411">
        <v>0</v>
      </c>
      <c r="M85" s="413">
        <v>0</v>
      </c>
      <c r="N85" s="413">
        <v>0</v>
      </c>
      <c r="O85" s="411">
        <v>5.38</v>
      </c>
      <c r="P85" s="393">
        <f t="shared" si="8"/>
        <v>5.38</v>
      </c>
      <c r="Q85" s="414">
        <f t="shared" si="9"/>
        <v>0.62999999999999989</v>
      </c>
      <c r="R85" s="415">
        <f t="shared" si="11"/>
        <v>1.1326315789473684</v>
      </c>
      <c r="T85" s="387" t="str">
        <f>VLOOKUP(A85,'crop 22'!$A$10:$A$724,1,0)</f>
        <v>GERRIT ZALM</v>
      </c>
    </row>
    <row r="86" spans="1:20" ht="12" customHeight="1">
      <c r="A86" s="410" t="s">
        <v>1073</v>
      </c>
      <c r="B86" s="410" t="s">
        <v>912</v>
      </c>
      <c r="C86" s="411">
        <v>0</v>
      </c>
      <c r="D86" s="411">
        <v>0</v>
      </c>
      <c r="E86" s="411">
        <v>0</v>
      </c>
      <c r="F86" s="412" t="s">
        <v>910</v>
      </c>
      <c r="G86" s="412" t="s">
        <v>910</v>
      </c>
      <c r="H86" s="411">
        <v>1.28</v>
      </c>
      <c r="I86" s="393">
        <f t="shared" si="7"/>
        <v>1.28</v>
      </c>
      <c r="J86" s="411">
        <v>0</v>
      </c>
      <c r="K86" s="411">
        <v>0.23</v>
      </c>
      <c r="L86" s="411">
        <v>0</v>
      </c>
      <c r="M86" s="413">
        <v>0</v>
      </c>
      <c r="N86" s="413">
        <v>0</v>
      </c>
      <c r="O86" s="411">
        <v>3.03</v>
      </c>
      <c r="P86" s="393">
        <f t="shared" si="8"/>
        <v>3.03</v>
      </c>
      <c r="Q86" s="414">
        <f t="shared" si="9"/>
        <v>1.7499999999999998</v>
      </c>
      <c r="R86" s="415">
        <f t="shared" si="11"/>
        <v>2.3671875</v>
      </c>
      <c r="T86" s="387" t="str">
        <f>VLOOKUP(A86,'crop 22'!$A$10:$A$724,1,0)</f>
        <v>GOLDEN PASS</v>
      </c>
    </row>
    <row r="87" spans="1:20" ht="12" customHeight="1">
      <c r="A87" s="410" t="s">
        <v>1075</v>
      </c>
      <c r="B87" s="410" t="s">
        <v>912</v>
      </c>
      <c r="C87" s="411">
        <v>0</v>
      </c>
      <c r="D87" s="411">
        <v>0</v>
      </c>
      <c r="E87" s="411">
        <v>0.61</v>
      </c>
      <c r="F87" s="412" t="s">
        <v>910</v>
      </c>
      <c r="G87" s="412" t="s">
        <v>910</v>
      </c>
      <c r="H87" s="411">
        <v>1.83</v>
      </c>
      <c r="I87" s="393">
        <f t="shared" si="7"/>
        <v>2.44</v>
      </c>
      <c r="J87" s="411">
        <v>0</v>
      </c>
      <c r="K87" s="411">
        <v>0</v>
      </c>
      <c r="L87" s="411">
        <v>0.99</v>
      </c>
      <c r="M87" s="413">
        <v>0</v>
      </c>
      <c r="N87" s="413">
        <v>0.99</v>
      </c>
      <c r="O87" s="411">
        <v>1.1100000000000001</v>
      </c>
      <c r="P87" s="393">
        <f t="shared" si="8"/>
        <v>2.1</v>
      </c>
      <c r="Q87" s="414">
        <f t="shared" si="9"/>
        <v>-0.33999999999999986</v>
      </c>
      <c r="R87" s="415">
        <f t="shared" si="11"/>
        <v>0.8606557377049181</v>
      </c>
      <c r="T87" s="387" t="str">
        <f>VLOOKUP(A87,'crop 22'!$A$10:$A$724,1,0)</f>
        <v>GOLDEN TYCOON</v>
      </c>
    </row>
    <row r="88" spans="1:20" ht="12" customHeight="1">
      <c r="A88" s="410" t="s">
        <v>1078</v>
      </c>
      <c r="B88" s="410" t="s">
        <v>912</v>
      </c>
      <c r="C88" s="411">
        <v>0</v>
      </c>
      <c r="D88" s="411">
        <v>0</v>
      </c>
      <c r="E88" s="411">
        <v>0</v>
      </c>
      <c r="F88" s="412" t="s">
        <v>910</v>
      </c>
      <c r="G88" s="412" t="s">
        <v>910</v>
      </c>
      <c r="H88" s="411">
        <v>0.01</v>
      </c>
      <c r="I88" s="393">
        <f t="shared" si="7"/>
        <v>0.01</v>
      </c>
      <c r="J88" s="411">
        <v>0</v>
      </c>
      <c r="K88" s="411">
        <v>0</v>
      </c>
      <c r="L88" s="411">
        <v>0</v>
      </c>
      <c r="M88" s="413">
        <v>0</v>
      </c>
      <c r="N88" s="413">
        <v>0</v>
      </c>
      <c r="O88" s="411">
        <v>0.1</v>
      </c>
      <c r="P88" s="393">
        <f t="shared" si="8"/>
        <v>0.1</v>
      </c>
      <c r="Q88" s="414">
        <f t="shared" si="9"/>
        <v>9.0000000000000011E-2</v>
      </c>
      <c r="R88" s="415">
        <f t="shared" si="11"/>
        <v>10</v>
      </c>
      <c r="T88" s="387" t="str">
        <f>VLOOKUP(A88,'crop 22'!$A$10:$A$724,1,0)</f>
        <v>GRENOBLE</v>
      </c>
    </row>
    <row r="89" spans="1:20" ht="12" customHeight="1">
      <c r="A89" s="410" t="s">
        <v>1081</v>
      </c>
      <c r="B89" s="410" t="s">
        <v>912</v>
      </c>
      <c r="C89" s="411">
        <v>0</v>
      </c>
      <c r="D89" s="411">
        <v>0.42</v>
      </c>
      <c r="E89" s="411">
        <v>0.38</v>
      </c>
      <c r="F89" s="412" t="s">
        <v>910</v>
      </c>
      <c r="G89" s="412" t="s">
        <v>910</v>
      </c>
      <c r="H89" s="411">
        <v>5.66</v>
      </c>
      <c r="I89" s="393">
        <f t="shared" si="7"/>
        <v>6.04</v>
      </c>
      <c r="J89" s="411">
        <v>0</v>
      </c>
      <c r="K89" s="411">
        <v>1.43</v>
      </c>
      <c r="L89" s="411">
        <v>0.7</v>
      </c>
      <c r="M89" s="413">
        <v>0</v>
      </c>
      <c r="N89" s="413">
        <v>0.7</v>
      </c>
      <c r="O89" s="411">
        <v>8.2100000000000009</v>
      </c>
      <c r="P89" s="393">
        <f t="shared" si="8"/>
        <v>8.91</v>
      </c>
      <c r="Q89" s="414">
        <f t="shared" si="9"/>
        <v>2.87</v>
      </c>
      <c r="R89" s="415">
        <f t="shared" si="11"/>
        <v>1.4751655629139073</v>
      </c>
      <c r="T89" s="387" t="str">
        <f>VLOOKUP(A89,'crop 22'!$A$10:$A$724,1,0)</f>
        <v>HARDROCK</v>
      </c>
    </row>
    <row r="90" spans="1:20" ht="12" customHeight="1">
      <c r="A90" s="410" t="s">
        <v>1084</v>
      </c>
      <c r="B90" s="410" t="s">
        <v>912</v>
      </c>
      <c r="C90" s="411">
        <v>0</v>
      </c>
      <c r="D90" s="411">
        <v>0.38</v>
      </c>
      <c r="E90" s="411">
        <v>0</v>
      </c>
      <c r="F90" s="412" t="s">
        <v>910</v>
      </c>
      <c r="G90" s="412" t="s">
        <v>910</v>
      </c>
      <c r="H90" s="411">
        <v>19.77</v>
      </c>
      <c r="I90" s="393">
        <f t="shared" si="7"/>
        <v>19.77</v>
      </c>
      <c r="J90" s="411">
        <v>0</v>
      </c>
      <c r="K90" s="411">
        <v>0.48</v>
      </c>
      <c r="L90" s="411">
        <v>0</v>
      </c>
      <c r="M90" s="413">
        <v>0</v>
      </c>
      <c r="N90" s="413">
        <v>0</v>
      </c>
      <c r="O90" s="411">
        <v>25.77</v>
      </c>
      <c r="P90" s="393">
        <f t="shared" si="8"/>
        <v>25.77</v>
      </c>
      <c r="Q90" s="414">
        <f t="shared" si="9"/>
        <v>6</v>
      </c>
      <c r="R90" s="415">
        <f t="shared" si="11"/>
        <v>1.3034901365705616</v>
      </c>
      <c r="T90" s="387" t="str">
        <f>VLOOKUP(A90,'crop 22'!$A$10:$A$724,1,0)</f>
        <v>HINAULT</v>
      </c>
    </row>
    <row r="91" spans="1:20" ht="12" customHeight="1">
      <c r="A91" s="410" t="s">
        <v>1086</v>
      </c>
      <c r="B91" s="410" t="s">
        <v>912</v>
      </c>
      <c r="C91" s="411">
        <v>0</v>
      </c>
      <c r="D91" s="411">
        <v>2.2400000000000002</v>
      </c>
      <c r="E91" s="411">
        <v>1.73</v>
      </c>
      <c r="F91" s="412" t="s">
        <v>910</v>
      </c>
      <c r="G91" s="412" t="s">
        <v>910</v>
      </c>
      <c r="H91" s="411">
        <v>39.909999999999997</v>
      </c>
      <c r="I91" s="393">
        <f t="shared" si="7"/>
        <v>41.639999999999993</v>
      </c>
      <c r="J91" s="411">
        <v>0.01</v>
      </c>
      <c r="K91" s="411">
        <v>2.81</v>
      </c>
      <c r="L91" s="411">
        <v>1.86</v>
      </c>
      <c r="M91" s="413">
        <v>0</v>
      </c>
      <c r="N91" s="413">
        <v>1.86</v>
      </c>
      <c r="O91" s="411">
        <v>38.99</v>
      </c>
      <c r="P91" s="393">
        <f t="shared" si="8"/>
        <v>40.85</v>
      </c>
      <c r="Q91" s="414">
        <f t="shared" si="9"/>
        <v>-0.78999999999999204</v>
      </c>
      <c r="R91" s="415">
        <f t="shared" si="11"/>
        <v>0.98102785782901081</v>
      </c>
      <c r="T91" s="387" t="str">
        <f>VLOOKUP(A91,'crop 22'!$A$10:$A$724,1,0)</f>
        <v>HONESTY</v>
      </c>
    </row>
    <row r="92" spans="1:20" ht="12" customHeight="1">
      <c r="A92" s="410" t="s">
        <v>1093</v>
      </c>
      <c r="B92" s="410" t="s">
        <v>912</v>
      </c>
      <c r="C92" s="411">
        <v>0</v>
      </c>
      <c r="D92" s="411">
        <v>0.12</v>
      </c>
      <c r="E92" s="411">
        <v>0</v>
      </c>
      <c r="F92" s="412" t="s">
        <v>910</v>
      </c>
      <c r="G92" s="412" t="s">
        <v>910</v>
      </c>
      <c r="H92" s="411">
        <v>5.34</v>
      </c>
      <c r="I92" s="393">
        <f t="shared" si="7"/>
        <v>5.34</v>
      </c>
      <c r="J92" s="411">
        <v>0</v>
      </c>
      <c r="K92" s="411">
        <v>0.51</v>
      </c>
      <c r="L92" s="411">
        <v>0</v>
      </c>
      <c r="M92" s="413">
        <v>0</v>
      </c>
      <c r="N92" s="413">
        <v>0</v>
      </c>
      <c r="O92" s="411">
        <v>3.5</v>
      </c>
      <c r="P92" s="393">
        <f t="shared" si="8"/>
        <v>3.5</v>
      </c>
      <c r="Q92" s="414">
        <f t="shared" si="9"/>
        <v>-1.8399999999999999</v>
      </c>
      <c r="R92" s="415">
        <f t="shared" si="11"/>
        <v>0.65543071161048694</v>
      </c>
      <c r="T92" s="387" t="str">
        <f>VLOOKUP(A92,'crop 22'!$A$10:$A$724,1,0)</f>
        <v>INDIAN DIAMOND</v>
      </c>
    </row>
    <row r="93" spans="1:20" ht="12" customHeight="1">
      <c r="A93" s="410" t="s">
        <v>1094</v>
      </c>
      <c r="B93" s="410" t="s">
        <v>912</v>
      </c>
      <c r="C93" s="411">
        <v>0.04</v>
      </c>
      <c r="D93" s="411">
        <v>2.4900000000000002</v>
      </c>
      <c r="E93" s="411">
        <v>0</v>
      </c>
      <c r="F93" s="412" t="s">
        <v>910</v>
      </c>
      <c r="G93" s="412" t="s">
        <v>910</v>
      </c>
      <c r="H93" s="411">
        <v>51.51</v>
      </c>
      <c r="I93" s="393">
        <f t="shared" si="7"/>
        <v>51.51</v>
      </c>
      <c r="J93" s="411">
        <v>0.12</v>
      </c>
      <c r="K93" s="411">
        <v>5.54</v>
      </c>
      <c r="L93" s="411">
        <v>0.1</v>
      </c>
      <c r="M93" s="413">
        <v>0.05</v>
      </c>
      <c r="N93" s="413">
        <v>0.05</v>
      </c>
      <c r="O93" s="411">
        <v>51.48</v>
      </c>
      <c r="P93" s="393">
        <f t="shared" si="8"/>
        <v>51.58</v>
      </c>
      <c r="Q93" s="414">
        <f t="shared" si="9"/>
        <v>7.0000000000000284E-2</v>
      </c>
      <c r="R93" s="415">
        <f t="shared" si="11"/>
        <v>1.0013589594253542</v>
      </c>
      <c r="T93" s="387" t="str">
        <f>VLOOKUP(A93,'crop 22'!$A$10:$A$724,1,0)</f>
        <v>INDIAN SUMMERSET</v>
      </c>
    </row>
    <row r="94" spans="1:20" ht="12" customHeight="1">
      <c r="A94" s="410" t="s">
        <v>1099</v>
      </c>
      <c r="B94" s="410" t="s">
        <v>912</v>
      </c>
      <c r="C94" s="411">
        <v>0</v>
      </c>
      <c r="D94" s="411">
        <v>0</v>
      </c>
      <c r="E94" s="411">
        <v>0</v>
      </c>
      <c r="F94" s="412" t="s">
        <v>910</v>
      </c>
      <c r="G94" s="412" t="s">
        <v>910</v>
      </c>
      <c r="H94" s="411">
        <v>0.9</v>
      </c>
      <c r="I94" s="393">
        <f t="shared" si="7"/>
        <v>0.9</v>
      </c>
      <c r="J94" s="411">
        <v>0</v>
      </c>
      <c r="K94" s="411">
        <v>0.15</v>
      </c>
      <c r="L94" s="411">
        <v>0</v>
      </c>
      <c r="M94" s="413">
        <v>0</v>
      </c>
      <c r="N94" s="413">
        <v>0</v>
      </c>
      <c r="O94" s="411">
        <v>0.78</v>
      </c>
      <c r="P94" s="393">
        <f t="shared" si="8"/>
        <v>0.78</v>
      </c>
      <c r="Q94" s="414">
        <f t="shared" si="9"/>
        <v>-0.12</v>
      </c>
      <c r="R94" s="415">
        <f t="shared" si="11"/>
        <v>0.8666666666666667</v>
      </c>
      <c r="T94" s="387" t="str">
        <f>VLOOKUP(A94,'crop 22'!$A$10:$A$724,1,0)</f>
        <v>KAMSBERG</v>
      </c>
    </row>
    <row r="95" spans="1:20" ht="12" customHeight="1">
      <c r="A95" s="410" t="s">
        <v>1100</v>
      </c>
      <c r="B95" s="410" t="s">
        <v>912</v>
      </c>
      <c r="C95" s="411">
        <v>0</v>
      </c>
      <c r="D95" s="411">
        <v>0.14000000000000001</v>
      </c>
      <c r="E95" s="411">
        <v>0</v>
      </c>
      <c r="F95" s="412" t="s">
        <v>910</v>
      </c>
      <c r="G95" s="412" t="s">
        <v>910</v>
      </c>
      <c r="H95" s="411">
        <v>7.48</v>
      </c>
      <c r="I95" s="393">
        <f t="shared" si="7"/>
        <v>7.48</v>
      </c>
      <c r="J95" s="411">
        <v>0</v>
      </c>
      <c r="K95" s="411">
        <v>0</v>
      </c>
      <c r="L95" s="411">
        <v>0</v>
      </c>
      <c r="M95" s="413">
        <v>0</v>
      </c>
      <c r="N95" s="413">
        <v>0</v>
      </c>
      <c r="O95" s="411">
        <v>8.7799999999999994</v>
      </c>
      <c r="P95" s="393">
        <f t="shared" si="8"/>
        <v>8.7799999999999994</v>
      </c>
      <c r="Q95" s="414">
        <f t="shared" si="9"/>
        <v>1.2999999999999989</v>
      </c>
      <c r="R95" s="415">
        <f t="shared" si="11"/>
        <v>1.1737967914438501</v>
      </c>
      <c r="T95" s="387" t="str">
        <f>VLOOKUP(A95,'crop 22'!$A$10:$A$724,1,0)</f>
        <v>KELSO</v>
      </c>
    </row>
    <row r="96" spans="1:20" ht="12" customHeight="1">
      <c r="A96" s="410" t="s">
        <v>1103</v>
      </c>
      <c r="B96" s="410" t="s">
        <v>912</v>
      </c>
      <c r="C96" s="411">
        <v>0</v>
      </c>
      <c r="D96" s="411">
        <v>0.97</v>
      </c>
      <c r="E96" s="411">
        <v>0</v>
      </c>
      <c r="F96" s="412" t="s">
        <v>910</v>
      </c>
      <c r="G96" s="412" t="s">
        <v>910</v>
      </c>
      <c r="H96" s="411">
        <v>6.01</v>
      </c>
      <c r="I96" s="393">
        <f t="shared" si="7"/>
        <v>6.01</v>
      </c>
      <c r="J96" s="411">
        <v>0</v>
      </c>
      <c r="K96" s="411">
        <v>0</v>
      </c>
      <c r="L96" s="411">
        <v>0</v>
      </c>
      <c r="M96" s="413">
        <v>0</v>
      </c>
      <c r="N96" s="413">
        <v>0</v>
      </c>
      <c r="O96" s="411">
        <v>8.3800000000000008</v>
      </c>
      <c r="P96" s="393">
        <f t="shared" si="8"/>
        <v>8.3800000000000008</v>
      </c>
      <c r="Q96" s="414">
        <f t="shared" si="9"/>
        <v>2.370000000000001</v>
      </c>
      <c r="R96" s="415">
        <f t="shared" si="11"/>
        <v>1.394342762063228</v>
      </c>
      <c r="T96" s="387" t="str">
        <f>VLOOKUP(A96,'crop 22'!$A$10:$A$724,1,0)</f>
        <v>KINGSVILLE</v>
      </c>
    </row>
    <row r="97" spans="1:20" ht="12" customHeight="1">
      <c r="A97" s="410" t="s">
        <v>1104</v>
      </c>
      <c r="B97" s="410" t="s">
        <v>912</v>
      </c>
      <c r="C97" s="411">
        <v>0</v>
      </c>
      <c r="D97" s="411">
        <v>0.06</v>
      </c>
      <c r="E97" s="411">
        <v>0</v>
      </c>
      <c r="F97" s="412" t="s">
        <v>910</v>
      </c>
      <c r="G97" s="412" t="s">
        <v>910</v>
      </c>
      <c r="H97" s="411">
        <v>0.05</v>
      </c>
      <c r="I97" s="393">
        <f t="shared" si="7"/>
        <v>0.05</v>
      </c>
      <c r="J97" s="411">
        <v>0</v>
      </c>
      <c r="K97" s="411">
        <v>0.05</v>
      </c>
      <c r="L97" s="411">
        <v>0</v>
      </c>
      <c r="M97" s="413">
        <v>0</v>
      </c>
      <c r="N97" s="413">
        <v>0</v>
      </c>
      <c r="O97" s="411">
        <v>0.17</v>
      </c>
      <c r="P97" s="393">
        <f t="shared" si="8"/>
        <v>0.17</v>
      </c>
      <c r="Q97" s="414">
        <f t="shared" si="9"/>
        <v>0.12000000000000001</v>
      </c>
      <c r="R97" s="415">
        <f t="shared" si="11"/>
        <v>3.4</v>
      </c>
      <c r="T97" s="387" t="str">
        <f>VLOOKUP(A97,'crop 22'!$A$10:$A$724,1,0)</f>
        <v>KODAIRA</v>
      </c>
    </row>
    <row r="98" spans="1:20" ht="12" customHeight="1">
      <c r="A98" s="410" t="s">
        <v>1111</v>
      </c>
      <c r="B98" s="410" t="s">
        <v>912</v>
      </c>
      <c r="C98" s="411">
        <v>0</v>
      </c>
      <c r="D98" s="411">
        <v>1.93</v>
      </c>
      <c r="E98" s="411">
        <v>0</v>
      </c>
      <c r="F98" s="412" t="s">
        <v>910</v>
      </c>
      <c r="G98" s="412" t="s">
        <v>910</v>
      </c>
      <c r="H98" s="411">
        <v>6.92</v>
      </c>
      <c r="I98" s="393">
        <f t="shared" si="7"/>
        <v>6.92</v>
      </c>
      <c r="J98" s="411">
        <v>0</v>
      </c>
      <c r="K98" s="411">
        <v>0.66</v>
      </c>
      <c r="L98" s="411">
        <v>0</v>
      </c>
      <c r="M98" s="413">
        <v>0</v>
      </c>
      <c r="N98" s="413">
        <v>0</v>
      </c>
      <c r="O98" s="411">
        <v>8.68</v>
      </c>
      <c r="P98" s="393">
        <f t="shared" si="8"/>
        <v>8.68</v>
      </c>
      <c r="Q98" s="414">
        <f t="shared" si="9"/>
        <v>1.7599999999999998</v>
      </c>
      <c r="R98" s="415">
        <f t="shared" si="11"/>
        <v>1.2543352601156068</v>
      </c>
      <c r="T98" s="387" t="str">
        <f>VLOOKUP(A98,'crop 22'!$A$10:$A$724,1,0)</f>
        <v>LENTELLA</v>
      </c>
    </row>
    <row r="99" spans="1:20" ht="12" customHeight="1">
      <c r="A99" s="410" t="s">
        <v>1115</v>
      </c>
      <c r="B99" s="410" t="s">
        <v>912</v>
      </c>
      <c r="C99" s="411">
        <v>0</v>
      </c>
      <c r="D99" s="411">
        <v>3.96</v>
      </c>
      <c r="E99" s="411">
        <v>0</v>
      </c>
      <c r="F99" s="412" t="s">
        <v>910</v>
      </c>
      <c r="G99" s="412" t="s">
        <v>910</v>
      </c>
      <c r="H99" s="411">
        <v>113.97</v>
      </c>
      <c r="I99" s="393">
        <f t="shared" si="7"/>
        <v>113.97</v>
      </c>
      <c r="J99" s="411">
        <v>0</v>
      </c>
      <c r="K99" s="411">
        <v>2.5099999999999998</v>
      </c>
      <c r="L99" s="411">
        <v>0</v>
      </c>
      <c r="M99" s="413">
        <v>0</v>
      </c>
      <c r="N99" s="413">
        <v>0</v>
      </c>
      <c r="O99" s="411">
        <v>119.93</v>
      </c>
      <c r="P99" s="393">
        <f t="shared" si="8"/>
        <v>119.93</v>
      </c>
      <c r="Q99" s="414">
        <f t="shared" si="9"/>
        <v>5.960000000000008</v>
      </c>
      <c r="R99" s="415">
        <f t="shared" si="11"/>
        <v>1.0522944634552953</v>
      </c>
      <c r="T99" s="387" t="str">
        <f>VLOOKUP(A99,'crop 22'!$A$10:$A$724,1,0)</f>
        <v>LITOUWEN</v>
      </c>
    </row>
    <row r="100" spans="1:20" ht="12" customHeight="1">
      <c r="A100" s="410" t="s">
        <v>1116</v>
      </c>
      <c r="B100" s="410" t="s">
        <v>912</v>
      </c>
      <c r="C100" s="411">
        <v>0.01</v>
      </c>
      <c r="D100" s="411">
        <v>0.51</v>
      </c>
      <c r="E100" s="411">
        <v>0</v>
      </c>
      <c r="F100" s="412" t="s">
        <v>910</v>
      </c>
      <c r="G100" s="412" t="s">
        <v>910</v>
      </c>
      <c r="H100" s="411">
        <v>0.22</v>
      </c>
      <c r="I100" s="393">
        <f t="shared" si="7"/>
        <v>0.22</v>
      </c>
      <c r="J100" s="411">
        <v>0</v>
      </c>
      <c r="K100" s="411">
        <v>0.92</v>
      </c>
      <c r="L100" s="411">
        <v>0</v>
      </c>
      <c r="M100" s="413">
        <v>0</v>
      </c>
      <c r="N100" s="413">
        <v>0</v>
      </c>
      <c r="O100" s="411">
        <v>1.18</v>
      </c>
      <c r="P100" s="393">
        <f t="shared" si="8"/>
        <v>1.18</v>
      </c>
      <c r="Q100" s="414">
        <f t="shared" si="9"/>
        <v>0.96</v>
      </c>
      <c r="R100" s="415">
        <f t="shared" si="11"/>
        <v>5.3636363636363633</v>
      </c>
      <c r="T100" s="387" t="str">
        <f>VLOOKUP(A100,'crop 22'!$A$10:$A$724,1,0)</f>
        <v>LIVELY</v>
      </c>
    </row>
    <row r="101" spans="1:20" ht="12" customHeight="1">
      <c r="A101" s="410" t="s">
        <v>1122</v>
      </c>
      <c r="B101" s="410" t="s">
        <v>912</v>
      </c>
      <c r="C101" s="411">
        <v>0</v>
      </c>
      <c r="D101" s="411">
        <v>0.18</v>
      </c>
      <c r="E101" s="411">
        <v>0</v>
      </c>
      <c r="F101" s="412" t="s">
        <v>910</v>
      </c>
      <c r="G101" s="412" t="s">
        <v>910</v>
      </c>
      <c r="H101" s="411">
        <v>1.24</v>
      </c>
      <c r="I101" s="393">
        <f t="shared" si="7"/>
        <v>1.24</v>
      </c>
      <c r="J101" s="411">
        <v>0</v>
      </c>
      <c r="K101" s="411">
        <v>0.14000000000000001</v>
      </c>
      <c r="L101" s="411">
        <v>0</v>
      </c>
      <c r="M101" s="413">
        <v>0</v>
      </c>
      <c r="N101" s="413">
        <v>0</v>
      </c>
      <c r="O101" s="411">
        <v>3.96</v>
      </c>
      <c r="P101" s="393">
        <f t="shared" si="8"/>
        <v>3.96</v>
      </c>
      <c r="Q101" s="414">
        <f t="shared" si="9"/>
        <v>2.7199999999999998</v>
      </c>
      <c r="R101" s="415">
        <f t="shared" si="11"/>
        <v>3.193548387096774</v>
      </c>
      <c r="T101" s="387" t="str">
        <f>VLOOKUP(A101,'crop 22'!$A$10:$A$724,1,0)</f>
        <v>MALBEC</v>
      </c>
    </row>
    <row r="102" spans="1:20" ht="12" customHeight="1">
      <c r="A102" s="410" t="s">
        <v>1124</v>
      </c>
      <c r="B102" s="410" t="s">
        <v>912</v>
      </c>
      <c r="C102" s="411">
        <v>0.01</v>
      </c>
      <c r="D102" s="411">
        <v>0.38</v>
      </c>
      <c r="E102" s="411">
        <v>0</v>
      </c>
      <c r="F102" s="412" t="s">
        <v>910</v>
      </c>
      <c r="G102" s="412" t="s">
        <v>910</v>
      </c>
      <c r="H102" s="411">
        <v>2.14</v>
      </c>
      <c r="I102" s="393">
        <f t="shared" si="7"/>
        <v>2.14</v>
      </c>
      <c r="J102" s="411">
        <v>0</v>
      </c>
      <c r="K102" s="411">
        <v>0.45</v>
      </c>
      <c r="L102" s="411">
        <v>0</v>
      </c>
      <c r="M102" s="413">
        <v>0</v>
      </c>
      <c r="N102" s="413">
        <v>0</v>
      </c>
      <c r="O102" s="411">
        <v>2.5</v>
      </c>
      <c r="P102" s="393">
        <f t="shared" si="8"/>
        <v>2.5</v>
      </c>
      <c r="Q102" s="414">
        <f t="shared" si="9"/>
        <v>0.35999999999999988</v>
      </c>
      <c r="R102" s="415">
        <f t="shared" si="11"/>
        <v>1.1682242990654206</v>
      </c>
      <c r="T102" s="387" t="str">
        <f>VLOOKUP(A102,'crop 22'!$A$10:$A$724,1,0)</f>
        <v>MANDALAY BAY</v>
      </c>
    </row>
    <row r="103" spans="1:20" ht="12" customHeight="1">
      <c r="A103" s="410" t="s">
        <v>1131</v>
      </c>
      <c r="B103" s="410" t="s">
        <v>912</v>
      </c>
      <c r="C103" s="411">
        <v>0</v>
      </c>
      <c r="D103" s="411">
        <v>0.42</v>
      </c>
      <c r="E103" s="411">
        <v>0</v>
      </c>
      <c r="F103" s="412" t="s">
        <v>910</v>
      </c>
      <c r="G103" s="412" t="s">
        <v>910</v>
      </c>
      <c r="H103" s="411">
        <v>0.34</v>
      </c>
      <c r="I103" s="393">
        <f t="shared" si="7"/>
        <v>0.34</v>
      </c>
      <c r="J103" s="411">
        <v>0</v>
      </c>
      <c r="K103" s="411">
        <v>1.1499999999999999</v>
      </c>
      <c r="L103" s="411">
        <v>0</v>
      </c>
      <c r="M103" s="413">
        <v>0</v>
      </c>
      <c r="N103" s="413">
        <v>0</v>
      </c>
      <c r="O103" s="411">
        <v>1.52</v>
      </c>
      <c r="P103" s="393">
        <f t="shared" si="8"/>
        <v>1.52</v>
      </c>
      <c r="Q103" s="414">
        <f t="shared" si="9"/>
        <v>1.18</v>
      </c>
      <c r="R103" s="415">
        <f t="shared" ref="R103:R134" si="12">P103/I103</f>
        <v>4.4705882352941178</v>
      </c>
      <c r="T103" s="387" t="str">
        <f>VLOOKUP(A103,'crop 22'!$A$10:$A$724,1,0)</f>
        <v>MARY ANN</v>
      </c>
    </row>
    <row r="104" spans="1:20" ht="12" customHeight="1">
      <c r="A104" s="410" t="s">
        <v>1135</v>
      </c>
      <c r="B104" s="410" t="s">
        <v>912</v>
      </c>
      <c r="C104" s="411">
        <v>0</v>
      </c>
      <c r="D104" s="411">
        <v>0.24</v>
      </c>
      <c r="E104" s="411">
        <v>0</v>
      </c>
      <c r="F104" s="412" t="s">
        <v>910</v>
      </c>
      <c r="G104" s="412" t="s">
        <v>910</v>
      </c>
      <c r="H104" s="411">
        <v>5.99</v>
      </c>
      <c r="I104" s="393">
        <f t="shared" si="7"/>
        <v>5.99</v>
      </c>
      <c r="J104" s="411">
        <v>0</v>
      </c>
      <c r="K104" s="411">
        <v>0.14000000000000001</v>
      </c>
      <c r="L104" s="411">
        <v>0</v>
      </c>
      <c r="M104" s="413">
        <v>0</v>
      </c>
      <c r="N104" s="413">
        <v>0</v>
      </c>
      <c r="O104" s="411">
        <v>8.34</v>
      </c>
      <c r="P104" s="393">
        <f t="shared" si="8"/>
        <v>8.34</v>
      </c>
      <c r="Q104" s="414">
        <f t="shared" si="9"/>
        <v>2.3499999999999996</v>
      </c>
      <c r="R104" s="415">
        <f t="shared" si="12"/>
        <v>1.3923205342237062</v>
      </c>
      <c r="T104" s="387" t="str">
        <f>VLOOKUP(A104,'crop 22'!$A$10:$A$724,1,0)</f>
        <v>MENORCA</v>
      </c>
    </row>
    <row r="105" spans="1:20" ht="12" customHeight="1">
      <c r="A105" s="410" t="s">
        <v>1136</v>
      </c>
      <c r="B105" s="410" t="s">
        <v>912</v>
      </c>
      <c r="C105" s="411">
        <v>0.02</v>
      </c>
      <c r="D105" s="411">
        <v>0.33</v>
      </c>
      <c r="E105" s="411">
        <v>0</v>
      </c>
      <c r="F105" s="412" t="s">
        <v>910</v>
      </c>
      <c r="G105" s="412" t="s">
        <v>910</v>
      </c>
      <c r="H105" s="411">
        <v>0.98</v>
      </c>
      <c r="I105" s="393">
        <f t="shared" ref="I105:I168" si="13">H105+E105</f>
        <v>0.98</v>
      </c>
      <c r="J105" s="411">
        <v>0</v>
      </c>
      <c r="K105" s="411">
        <v>0.76</v>
      </c>
      <c r="L105" s="411">
        <v>0</v>
      </c>
      <c r="M105" s="413">
        <v>0</v>
      </c>
      <c r="N105" s="413">
        <v>0</v>
      </c>
      <c r="O105" s="411">
        <v>2.0499999999999998</v>
      </c>
      <c r="P105" s="393">
        <f t="shared" ref="P105:P168" si="14">O105+L105</f>
        <v>2.0499999999999998</v>
      </c>
      <c r="Q105" s="414">
        <f t="shared" ref="Q105:Q168" si="15">P105-I105</f>
        <v>1.0699999999999998</v>
      </c>
      <c r="R105" s="415">
        <f t="shared" si="12"/>
        <v>2.0918367346938775</v>
      </c>
      <c r="T105" s="387" t="str">
        <f>VLOOKUP(A105,'crop 22'!$A$10:$A$724,1,0)</f>
        <v>MENTON</v>
      </c>
    </row>
    <row r="106" spans="1:20" ht="12" customHeight="1">
      <c r="A106" s="410" t="s">
        <v>1137</v>
      </c>
      <c r="B106" s="410" t="s">
        <v>912</v>
      </c>
      <c r="C106" s="411">
        <v>0</v>
      </c>
      <c r="D106" s="411">
        <v>0</v>
      </c>
      <c r="E106" s="411">
        <v>0</v>
      </c>
      <c r="F106" s="412" t="s">
        <v>910</v>
      </c>
      <c r="G106" s="412" t="s">
        <v>910</v>
      </c>
      <c r="H106" s="411">
        <v>1.05</v>
      </c>
      <c r="I106" s="393">
        <f t="shared" si="13"/>
        <v>1.05</v>
      </c>
      <c r="J106" s="411">
        <v>0</v>
      </c>
      <c r="K106" s="411">
        <v>0</v>
      </c>
      <c r="L106" s="411">
        <v>0</v>
      </c>
      <c r="M106" s="413">
        <v>0</v>
      </c>
      <c r="N106" s="413">
        <v>0</v>
      </c>
      <c r="O106" s="411">
        <v>0.96</v>
      </c>
      <c r="P106" s="393">
        <f t="shared" si="14"/>
        <v>0.96</v>
      </c>
      <c r="Q106" s="414">
        <f t="shared" si="15"/>
        <v>-9.000000000000008E-2</v>
      </c>
      <c r="R106" s="415">
        <f t="shared" si="12"/>
        <v>0.91428571428571426</v>
      </c>
      <c r="T106" s="387" t="str">
        <f>VLOOKUP(A106,'crop 22'!$A$10:$A$724,1,0)</f>
        <v>MERENTE</v>
      </c>
    </row>
    <row r="107" spans="1:20" ht="12" customHeight="1">
      <c r="A107" s="410" t="s">
        <v>1138</v>
      </c>
      <c r="B107" s="410" t="s">
        <v>912</v>
      </c>
      <c r="C107" s="411">
        <v>0</v>
      </c>
      <c r="D107" s="411">
        <v>0</v>
      </c>
      <c r="E107" s="411">
        <v>0</v>
      </c>
      <c r="F107" s="412" t="s">
        <v>910</v>
      </c>
      <c r="G107" s="412" t="s">
        <v>910</v>
      </c>
      <c r="H107" s="411">
        <v>1.21</v>
      </c>
      <c r="I107" s="393">
        <f t="shared" si="13"/>
        <v>1.21</v>
      </c>
      <c r="J107" s="411">
        <v>0</v>
      </c>
      <c r="K107" s="411">
        <v>0.13</v>
      </c>
      <c r="L107" s="411">
        <v>0</v>
      </c>
      <c r="M107" s="413">
        <v>0</v>
      </c>
      <c r="N107" s="413">
        <v>0</v>
      </c>
      <c r="O107" s="411">
        <v>0.94</v>
      </c>
      <c r="P107" s="393">
        <f t="shared" si="14"/>
        <v>0.94</v>
      </c>
      <c r="Q107" s="414">
        <f t="shared" si="15"/>
        <v>-0.27</v>
      </c>
      <c r="R107" s="415">
        <f t="shared" si="12"/>
        <v>0.77685950413223137</v>
      </c>
      <c r="T107" s="387" t="str">
        <f>VLOOKUP(A107,'crop 22'!$A$10:$A$724,1,0)</f>
        <v>MERLET</v>
      </c>
    </row>
    <row r="108" spans="1:20" ht="12" customHeight="1">
      <c r="A108" s="410" t="s">
        <v>1146</v>
      </c>
      <c r="B108" s="410" t="s">
        <v>912</v>
      </c>
      <c r="C108" s="411">
        <v>0.01</v>
      </c>
      <c r="D108" s="411">
        <v>0</v>
      </c>
      <c r="E108" s="411">
        <v>0</v>
      </c>
      <c r="F108" s="412" t="s">
        <v>910</v>
      </c>
      <c r="G108" s="412" t="s">
        <v>910</v>
      </c>
      <c r="H108" s="411">
        <v>7.0000000000000007E-2</v>
      </c>
      <c r="I108" s="393">
        <f t="shared" si="13"/>
        <v>7.0000000000000007E-2</v>
      </c>
      <c r="J108" s="411">
        <v>0</v>
      </c>
      <c r="K108" s="411">
        <v>0.21</v>
      </c>
      <c r="L108" s="411">
        <v>0</v>
      </c>
      <c r="M108" s="413">
        <v>0</v>
      </c>
      <c r="N108" s="413">
        <v>0</v>
      </c>
      <c r="O108" s="411">
        <v>0.39</v>
      </c>
      <c r="P108" s="393">
        <f t="shared" si="14"/>
        <v>0.39</v>
      </c>
      <c r="Q108" s="414">
        <f t="shared" si="15"/>
        <v>0.32</v>
      </c>
      <c r="R108" s="415">
        <f t="shared" si="12"/>
        <v>5.5714285714285712</v>
      </c>
      <c r="T108" s="387" t="str">
        <f>VLOOKUP(A108,'crop 22'!$A$10:$A$724,1,0)</f>
        <v>MURANO</v>
      </c>
    </row>
    <row r="109" spans="1:20" ht="12" customHeight="1">
      <c r="A109" s="410" t="s">
        <v>1147</v>
      </c>
      <c r="B109" s="410" t="s">
        <v>912</v>
      </c>
      <c r="C109" s="411">
        <v>0</v>
      </c>
      <c r="D109" s="411">
        <v>3.77</v>
      </c>
      <c r="E109" s="411">
        <v>0</v>
      </c>
      <c r="F109" s="412" t="s">
        <v>910</v>
      </c>
      <c r="G109" s="412" t="s">
        <v>910</v>
      </c>
      <c r="H109" s="411">
        <v>61.31</v>
      </c>
      <c r="I109" s="393">
        <f t="shared" si="13"/>
        <v>61.31</v>
      </c>
      <c r="J109" s="411">
        <v>0</v>
      </c>
      <c r="K109" s="411">
        <v>3.16</v>
      </c>
      <c r="L109" s="411">
        <v>0</v>
      </c>
      <c r="M109" s="413">
        <v>0</v>
      </c>
      <c r="N109" s="413">
        <v>0</v>
      </c>
      <c r="O109" s="411">
        <v>57.6</v>
      </c>
      <c r="P109" s="393">
        <f t="shared" si="14"/>
        <v>57.6</v>
      </c>
      <c r="Q109" s="414">
        <f t="shared" si="15"/>
        <v>-3.7100000000000009</v>
      </c>
      <c r="R109" s="415">
        <f t="shared" si="12"/>
        <v>0.93948784863806878</v>
      </c>
      <c r="T109" s="387" t="str">
        <f>VLOOKUP(A109,'crop 22'!$A$10:$A$724,1,0)</f>
        <v>NASHVILLE</v>
      </c>
    </row>
    <row r="110" spans="1:20" ht="12" customHeight="1">
      <c r="A110" s="410" t="s">
        <v>1152</v>
      </c>
      <c r="B110" s="410" t="s">
        <v>912</v>
      </c>
      <c r="C110" s="411">
        <v>0</v>
      </c>
      <c r="D110" s="411">
        <v>0.66</v>
      </c>
      <c r="E110" s="411">
        <v>0</v>
      </c>
      <c r="F110" s="412" t="s">
        <v>910</v>
      </c>
      <c r="G110" s="412" t="s">
        <v>910</v>
      </c>
      <c r="H110" s="411">
        <v>0.57999999999999996</v>
      </c>
      <c r="I110" s="393">
        <f t="shared" si="13"/>
        <v>0.57999999999999996</v>
      </c>
      <c r="J110" s="411">
        <v>0</v>
      </c>
      <c r="K110" s="411">
        <v>1.28</v>
      </c>
      <c r="L110" s="411">
        <v>0</v>
      </c>
      <c r="M110" s="413">
        <v>0</v>
      </c>
      <c r="N110" s="413">
        <v>0</v>
      </c>
      <c r="O110" s="411">
        <v>2.04</v>
      </c>
      <c r="P110" s="393">
        <f t="shared" si="14"/>
        <v>2.04</v>
      </c>
      <c r="Q110" s="414">
        <f t="shared" si="15"/>
        <v>1.46</v>
      </c>
      <c r="R110" s="415">
        <f t="shared" si="12"/>
        <v>3.5172413793103452</v>
      </c>
      <c r="T110" s="387" t="str">
        <f>VLOOKUP(A110,'crop 22'!$A$10:$A$724,1,0)</f>
        <v>NOVA SCOTIA</v>
      </c>
    </row>
    <row r="111" spans="1:20" ht="12" customHeight="1">
      <c r="A111" s="410" t="s">
        <v>1158</v>
      </c>
      <c r="B111" s="410" t="s">
        <v>912</v>
      </c>
      <c r="C111" s="411">
        <v>0</v>
      </c>
      <c r="D111" s="411">
        <v>0.04</v>
      </c>
      <c r="E111" s="411">
        <v>0.28000000000000003</v>
      </c>
      <c r="F111" s="412" t="s">
        <v>910</v>
      </c>
      <c r="G111" s="412" t="s">
        <v>910</v>
      </c>
      <c r="H111" s="411">
        <v>9.66</v>
      </c>
      <c r="I111" s="393">
        <f t="shared" si="13"/>
        <v>9.94</v>
      </c>
      <c r="J111" s="411">
        <v>0</v>
      </c>
      <c r="K111" s="411">
        <v>0</v>
      </c>
      <c r="L111" s="411">
        <v>0</v>
      </c>
      <c r="M111" s="413">
        <v>0</v>
      </c>
      <c r="N111" s="413">
        <v>0</v>
      </c>
      <c r="O111" s="411">
        <v>7.34</v>
      </c>
      <c r="P111" s="393">
        <f t="shared" si="14"/>
        <v>7.34</v>
      </c>
      <c r="Q111" s="414">
        <f t="shared" si="15"/>
        <v>-2.5999999999999996</v>
      </c>
      <c r="R111" s="415">
        <f t="shared" si="12"/>
        <v>0.7384305835010061</v>
      </c>
      <c r="T111" s="387" t="str">
        <f>VLOOKUP(A111,'crop 22'!$A$10:$A$724,1,0)</f>
        <v>ORIGINAL LOVE</v>
      </c>
    </row>
    <row r="112" spans="1:20" ht="12" customHeight="1">
      <c r="A112" s="410" t="s">
        <v>1159</v>
      </c>
      <c r="B112" s="410" t="s">
        <v>912</v>
      </c>
      <c r="C112" s="411">
        <v>0.01</v>
      </c>
      <c r="D112" s="411">
        <v>0</v>
      </c>
      <c r="E112" s="411">
        <v>0</v>
      </c>
      <c r="F112" s="412" t="s">
        <v>910</v>
      </c>
      <c r="G112" s="412" t="s">
        <v>910</v>
      </c>
      <c r="H112" s="411">
        <v>0.1</v>
      </c>
      <c r="I112" s="393">
        <f t="shared" si="13"/>
        <v>0.1</v>
      </c>
      <c r="J112" s="411">
        <v>0</v>
      </c>
      <c r="K112" s="411">
        <v>0.2</v>
      </c>
      <c r="L112" s="411">
        <v>0</v>
      </c>
      <c r="M112" s="413">
        <v>0</v>
      </c>
      <c r="N112" s="413">
        <v>0</v>
      </c>
      <c r="O112" s="411">
        <v>0.32</v>
      </c>
      <c r="P112" s="393">
        <f t="shared" si="14"/>
        <v>0.32</v>
      </c>
      <c r="Q112" s="414">
        <f t="shared" si="15"/>
        <v>0.22</v>
      </c>
      <c r="R112" s="415">
        <f t="shared" si="12"/>
        <v>3.1999999999999997</v>
      </c>
      <c r="T112" s="387" t="str">
        <f>VLOOKUP(A112,'crop 22'!$A$10:$A$724,1,0)</f>
        <v>OSORNO</v>
      </c>
    </row>
    <row r="113" spans="1:20" ht="12" customHeight="1">
      <c r="A113" s="410" t="s">
        <v>1162</v>
      </c>
      <c r="B113" s="410" t="s">
        <v>912</v>
      </c>
      <c r="C113" s="411">
        <v>0</v>
      </c>
      <c r="D113" s="411">
        <v>1</v>
      </c>
      <c r="E113" s="411">
        <v>0</v>
      </c>
      <c r="F113" s="412" t="s">
        <v>910</v>
      </c>
      <c r="G113" s="412" t="s">
        <v>910</v>
      </c>
      <c r="H113" s="411">
        <v>7.46</v>
      </c>
      <c r="I113" s="393">
        <f t="shared" si="13"/>
        <v>7.46</v>
      </c>
      <c r="J113" s="411">
        <v>0</v>
      </c>
      <c r="K113" s="411">
        <v>0.64</v>
      </c>
      <c r="L113" s="411">
        <v>0</v>
      </c>
      <c r="M113" s="413">
        <v>0</v>
      </c>
      <c r="N113" s="413">
        <v>0</v>
      </c>
      <c r="O113" s="411">
        <v>11.3</v>
      </c>
      <c r="P113" s="393">
        <f t="shared" si="14"/>
        <v>11.3</v>
      </c>
      <c r="Q113" s="414">
        <f t="shared" si="15"/>
        <v>3.8400000000000007</v>
      </c>
      <c r="R113" s="415">
        <f t="shared" si="12"/>
        <v>1.5147453083109921</v>
      </c>
      <c r="T113" s="387" t="str">
        <f>VLOOKUP(A113,'crop 22'!$A$10:$A$724,1,0)</f>
        <v>PACIANO</v>
      </c>
    </row>
    <row r="114" spans="1:20" ht="12" customHeight="1">
      <c r="A114" s="410" t="s">
        <v>1165</v>
      </c>
      <c r="B114" s="410" t="s">
        <v>912</v>
      </c>
      <c r="C114" s="411">
        <v>0</v>
      </c>
      <c r="D114" s="411">
        <v>0.27</v>
      </c>
      <c r="E114" s="411">
        <v>0.17</v>
      </c>
      <c r="F114" s="412" t="s">
        <v>910</v>
      </c>
      <c r="G114" s="412" t="s">
        <v>910</v>
      </c>
      <c r="H114" s="411">
        <v>3.56</v>
      </c>
      <c r="I114" s="393">
        <f t="shared" si="13"/>
        <v>3.73</v>
      </c>
      <c r="J114" s="411">
        <v>0</v>
      </c>
      <c r="K114" s="411">
        <v>0.73</v>
      </c>
      <c r="L114" s="411">
        <v>0</v>
      </c>
      <c r="M114" s="413">
        <v>0</v>
      </c>
      <c r="N114" s="413">
        <v>0</v>
      </c>
      <c r="O114" s="411">
        <v>4.01</v>
      </c>
      <c r="P114" s="393">
        <f t="shared" si="14"/>
        <v>4.01</v>
      </c>
      <c r="Q114" s="414">
        <f t="shared" si="15"/>
        <v>0.2799999999999998</v>
      </c>
      <c r="R114" s="415">
        <f t="shared" si="12"/>
        <v>1.0750670241286864</v>
      </c>
      <c r="T114" s="387" t="str">
        <f>VLOOKUP(A114,'crop 22'!$A$10:$A$724,1,0)</f>
        <v>PALENA</v>
      </c>
    </row>
    <row r="115" spans="1:20" ht="12" customHeight="1">
      <c r="A115" s="410" t="s">
        <v>1167</v>
      </c>
      <c r="B115" s="410" t="s">
        <v>912</v>
      </c>
      <c r="C115" s="411">
        <v>0</v>
      </c>
      <c r="D115" s="411">
        <v>0</v>
      </c>
      <c r="E115" s="411">
        <v>0</v>
      </c>
      <c r="F115" s="412" t="s">
        <v>910</v>
      </c>
      <c r="G115" s="412" t="s">
        <v>910</v>
      </c>
      <c r="H115" s="411">
        <v>8.34</v>
      </c>
      <c r="I115" s="393">
        <f t="shared" si="13"/>
        <v>8.34</v>
      </c>
      <c r="J115" s="411">
        <v>0</v>
      </c>
      <c r="K115" s="411">
        <v>0</v>
      </c>
      <c r="L115" s="411">
        <v>0</v>
      </c>
      <c r="M115" s="413">
        <v>0</v>
      </c>
      <c r="N115" s="413">
        <v>0</v>
      </c>
      <c r="O115" s="411">
        <v>15.83</v>
      </c>
      <c r="P115" s="393">
        <f t="shared" si="14"/>
        <v>15.83</v>
      </c>
      <c r="Q115" s="414">
        <f t="shared" si="15"/>
        <v>7.49</v>
      </c>
      <c r="R115" s="415">
        <f t="shared" si="12"/>
        <v>1.8980815347721822</v>
      </c>
      <c r="T115" s="387" t="str">
        <f>VLOOKUP(A115,'crop 22'!$A$10:$A$724,1,0)</f>
        <v>PARRANO</v>
      </c>
    </row>
    <row r="116" spans="1:20" ht="12" customHeight="1">
      <c r="A116" s="410" t="s">
        <v>1168</v>
      </c>
      <c r="B116" s="410" t="s">
        <v>912</v>
      </c>
      <c r="C116" s="411">
        <v>0</v>
      </c>
      <c r="D116" s="411">
        <v>0.47</v>
      </c>
      <c r="E116" s="411">
        <v>0</v>
      </c>
      <c r="F116" s="412" t="s">
        <v>910</v>
      </c>
      <c r="G116" s="412" t="s">
        <v>910</v>
      </c>
      <c r="H116" s="411">
        <v>3.04</v>
      </c>
      <c r="I116" s="393">
        <f t="shared" si="13"/>
        <v>3.04</v>
      </c>
      <c r="J116" s="411">
        <v>0</v>
      </c>
      <c r="K116" s="411">
        <v>0.78</v>
      </c>
      <c r="L116" s="411">
        <v>0</v>
      </c>
      <c r="M116" s="413">
        <v>0</v>
      </c>
      <c r="N116" s="413">
        <v>0</v>
      </c>
      <c r="O116" s="411">
        <v>4.4400000000000004</v>
      </c>
      <c r="P116" s="393">
        <f t="shared" si="14"/>
        <v>4.4400000000000004</v>
      </c>
      <c r="Q116" s="414">
        <f t="shared" si="15"/>
        <v>1.4000000000000004</v>
      </c>
      <c r="R116" s="415">
        <f t="shared" si="12"/>
        <v>1.4605263157894739</v>
      </c>
      <c r="T116" s="387" t="str">
        <f>VLOOKUP(A116,'crop 22'!$A$10:$A$724,1,0)</f>
        <v>PARTY DIAMOND</v>
      </c>
    </row>
    <row r="117" spans="1:20" ht="12" customHeight="1">
      <c r="A117" s="410" t="s">
        <v>1169</v>
      </c>
      <c r="B117" s="410" t="s">
        <v>912</v>
      </c>
      <c r="C117" s="411">
        <v>0</v>
      </c>
      <c r="D117" s="411">
        <v>6.08</v>
      </c>
      <c r="E117" s="411">
        <v>0</v>
      </c>
      <c r="F117" s="412" t="s">
        <v>910</v>
      </c>
      <c r="G117" s="412" t="s">
        <v>910</v>
      </c>
      <c r="H117" s="411">
        <v>51.56</v>
      </c>
      <c r="I117" s="393">
        <f t="shared" si="13"/>
        <v>51.56</v>
      </c>
      <c r="J117" s="411">
        <v>0.03</v>
      </c>
      <c r="K117" s="411">
        <v>5.25</v>
      </c>
      <c r="L117" s="411">
        <v>0</v>
      </c>
      <c r="M117" s="413">
        <v>0</v>
      </c>
      <c r="N117" s="413">
        <v>0</v>
      </c>
      <c r="O117" s="411">
        <v>51.15</v>
      </c>
      <c r="P117" s="393">
        <f t="shared" si="14"/>
        <v>51.15</v>
      </c>
      <c r="Q117" s="414">
        <f t="shared" si="15"/>
        <v>-0.41000000000000369</v>
      </c>
      <c r="R117" s="415">
        <f t="shared" si="12"/>
        <v>0.99204809930178428</v>
      </c>
      <c r="T117" s="387" t="str">
        <f>VLOOKUP(A117,'crop 22'!$A$10:$A$724,1,0)</f>
        <v>PAVIA</v>
      </c>
    </row>
    <row r="118" spans="1:20" ht="12" customHeight="1">
      <c r="A118" s="410" t="s">
        <v>1174</v>
      </c>
      <c r="B118" s="410" t="s">
        <v>912</v>
      </c>
      <c r="C118" s="411">
        <v>0</v>
      </c>
      <c r="D118" s="411">
        <v>0.11</v>
      </c>
      <c r="E118" s="411">
        <v>0</v>
      </c>
      <c r="F118" s="412" t="s">
        <v>910</v>
      </c>
      <c r="G118" s="412" t="s">
        <v>910</v>
      </c>
      <c r="H118" s="411">
        <v>0.26</v>
      </c>
      <c r="I118" s="393">
        <f t="shared" si="13"/>
        <v>0.26</v>
      </c>
      <c r="J118" s="411">
        <v>0</v>
      </c>
      <c r="K118" s="411">
        <v>0.09</v>
      </c>
      <c r="L118" s="411">
        <v>0</v>
      </c>
      <c r="M118" s="413">
        <v>0</v>
      </c>
      <c r="N118" s="413">
        <v>0</v>
      </c>
      <c r="O118" s="411">
        <v>0.57999999999999996</v>
      </c>
      <c r="P118" s="393">
        <f t="shared" si="14"/>
        <v>0.57999999999999996</v>
      </c>
      <c r="Q118" s="414">
        <f t="shared" si="15"/>
        <v>0.31999999999999995</v>
      </c>
      <c r="R118" s="415">
        <f t="shared" si="12"/>
        <v>2.2307692307692304</v>
      </c>
      <c r="T118" s="387" t="str">
        <f>VLOOKUP(A118,'crop 22'!$A$10:$A$724,1,0)</f>
        <v>PIGALLE</v>
      </c>
    </row>
    <row r="119" spans="1:20" ht="12" customHeight="1">
      <c r="A119" s="410" t="s">
        <v>1175</v>
      </c>
      <c r="B119" s="410" t="s">
        <v>912</v>
      </c>
      <c r="C119" s="411">
        <v>0</v>
      </c>
      <c r="D119" s="411">
        <v>0</v>
      </c>
      <c r="E119" s="411">
        <v>0</v>
      </c>
      <c r="F119" s="412" t="s">
        <v>910</v>
      </c>
      <c r="G119" s="412" t="s">
        <v>910</v>
      </c>
      <c r="H119" s="411">
        <v>0.75</v>
      </c>
      <c r="I119" s="393">
        <f t="shared" si="13"/>
        <v>0.75</v>
      </c>
      <c r="J119" s="411">
        <v>0</v>
      </c>
      <c r="K119" s="411">
        <v>0</v>
      </c>
      <c r="L119" s="411">
        <v>0</v>
      </c>
      <c r="M119" s="413">
        <v>0</v>
      </c>
      <c r="N119" s="413">
        <v>0</v>
      </c>
      <c r="O119" s="411">
        <v>1.1000000000000001</v>
      </c>
      <c r="P119" s="393">
        <f t="shared" si="14"/>
        <v>1.1000000000000001</v>
      </c>
      <c r="Q119" s="414">
        <f t="shared" si="15"/>
        <v>0.35000000000000009</v>
      </c>
      <c r="R119" s="415">
        <f t="shared" si="12"/>
        <v>1.4666666666666668</v>
      </c>
      <c r="T119" s="387" t="str">
        <f>VLOOKUP(A119,'crop 22'!$A$10:$A$724,1,0)</f>
        <v>PINK BRUSH</v>
      </c>
    </row>
    <row r="120" spans="1:20" ht="12" customHeight="1">
      <c r="A120" s="410" t="s">
        <v>1182</v>
      </c>
      <c r="B120" s="410" t="s">
        <v>912</v>
      </c>
      <c r="C120" s="411">
        <v>0.01</v>
      </c>
      <c r="D120" s="411">
        <v>0.79</v>
      </c>
      <c r="E120" s="411">
        <v>0.36</v>
      </c>
      <c r="F120" s="412" t="s">
        <v>910</v>
      </c>
      <c r="G120" s="412" t="s">
        <v>910</v>
      </c>
      <c r="H120" s="411">
        <v>6.66</v>
      </c>
      <c r="I120" s="393">
        <f t="shared" si="13"/>
        <v>7.0200000000000005</v>
      </c>
      <c r="J120" s="411">
        <v>0.01</v>
      </c>
      <c r="K120" s="411">
        <v>1.2</v>
      </c>
      <c r="L120" s="411">
        <v>0.62</v>
      </c>
      <c r="M120" s="413">
        <v>0</v>
      </c>
      <c r="N120" s="413">
        <v>0.62</v>
      </c>
      <c r="O120" s="411">
        <v>10.24</v>
      </c>
      <c r="P120" s="393">
        <f t="shared" si="14"/>
        <v>10.86</v>
      </c>
      <c r="Q120" s="414">
        <f t="shared" si="15"/>
        <v>3.839999999999999</v>
      </c>
      <c r="R120" s="415">
        <f t="shared" si="12"/>
        <v>1.5470085470085468</v>
      </c>
      <c r="T120" s="387" t="str">
        <f>VLOOKUP(A120,'crop 22'!$A$10:$A$724,1,0)</f>
        <v>POKERFACE</v>
      </c>
    </row>
    <row r="121" spans="1:20" ht="12" customHeight="1">
      <c r="A121" s="410" t="s">
        <v>1187</v>
      </c>
      <c r="B121" s="410" t="s">
        <v>912</v>
      </c>
      <c r="C121" s="411">
        <v>0</v>
      </c>
      <c r="D121" s="411">
        <v>0.4</v>
      </c>
      <c r="E121" s="411">
        <v>0.04</v>
      </c>
      <c r="F121" s="412" t="s">
        <v>910</v>
      </c>
      <c r="G121" s="412" t="s">
        <v>910</v>
      </c>
      <c r="H121" s="411">
        <v>16.55</v>
      </c>
      <c r="I121" s="393">
        <f t="shared" si="13"/>
        <v>16.59</v>
      </c>
      <c r="J121" s="411">
        <v>0</v>
      </c>
      <c r="K121" s="411">
        <v>0.31</v>
      </c>
      <c r="L121" s="411">
        <v>0</v>
      </c>
      <c r="M121" s="413">
        <v>0</v>
      </c>
      <c r="N121" s="413">
        <v>0</v>
      </c>
      <c r="O121" s="411">
        <v>13.42</v>
      </c>
      <c r="P121" s="393">
        <f t="shared" si="14"/>
        <v>13.42</v>
      </c>
      <c r="Q121" s="414">
        <f t="shared" si="15"/>
        <v>-3.17</v>
      </c>
      <c r="R121" s="415">
        <f t="shared" si="12"/>
        <v>0.80892103676913807</v>
      </c>
      <c r="T121" s="387" t="str">
        <f>VLOOKUP(A121,'crop 22'!$A$10:$A$724,1,0)</f>
        <v>PUMA</v>
      </c>
    </row>
    <row r="122" spans="1:20" ht="12" customHeight="1">
      <c r="A122" s="410" t="s">
        <v>1189</v>
      </c>
      <c r="B122" s="410" t="s">
        <v>912</v>
      </c>
      <c r="C122" s="411">
        <v>0</v>
      </c>
      <c r="D122" s="411">
        <v>0.45</v>
      </c>
      <c r="E122" s="411">
        <v>0</v>
      </c>
      <c r="F122" s="412" t="s">
        <v>910</v>
      </c>
      <c r="G122" s="412" t="s">
        <v>910</v>
      </c>
      <c r="H122" s="411">
        <v>5.54</v>
      </c>
      <c r="I122" s="393">
        <f t="shared" si="13"/>
        <v>5.54</v>
      </c>
      <c r="J122" s="411">
        <v>0</v>
      </c>
      <c r="K122" s="411">
        <v>0.11</v>
      </c>
      <c r="L122" s="411">
        <v>0</v>
      </c>
      <c r="M122" s="413">
        <v>0</v>
      </c>
      <c r="N122" s="413">
        <v>0</v>
      </c>
      <c r="O122" s="411">
        <v>3.4</v>
      </c>
      <c r="P122" s="393">
        <f t="shared" si="14"/>
        <v>3.4</v>
      </c>
      <c r="Q122" s="414">
        <f t="shared" si="15"/>
        <v>-2.14</v>
      </c>
      <c r="R122" s="415">
        <f t="shared" si="12"/>
        <v>0.61371841155234652</v>
      </c>
      <c r="T122" s="387" t="str">
        <f>VLOOKUP(A122,'crop 22'!$A$10:$A$724,1,0)</f>
        <v>RAVELLO</v>
      </c>
    </row>
    <row r="123" spans="1:20" ht="12" customHeight="1">
      <c r="A123" s="410" t="s">
        <v>1195</v>
      </c>
      <c r="B123" s="410" t="s">
        <v>912</v>
      </c>
      <c r="C123" s="411">
        <v>0.01</v>
      </c>
      <c r="D123" s="411">
        <v>0.89</v>
      </c>
      <c r="E123" s="411">
        <v>0</v>
      </c>
      <c r="F123" s="412" t="s">
        <v>910</v>
      </c>
      <c r="G123" s="412" t="s">
        <v>910</v>
      </c>
      <c r="H123" s="411">
        <v>2.2000000000000002</v>
      </c>
      <c r="I123" s="393">
        <f t="shared" si="13"/>
        <v>2.2000000000000002</v>
      </c>
      <c r="J123" s="411">
        <v>0</v>
      </c>
      <c r="K123" s="411">
        <v>0.17</v>
      </c>
      <c r="L123" s="411">
        <v>0</v>
      </c>
      <c r="M123" s="413">
        <v>0</v>
      </c>
      <c r="N123" s="413">
        <v>0</v>
      </c>
      <c r="O123" s="411">
        <v>2.38</v>
      </c>
      <c r="P123" s="393">
        <f t="shared" si="14"/>
        <v>2.38</v>
      </c>
      <c r="Q123" s="414">
        <f t="shared" si="15"/>
        <v>0.17999999999999972</v>
      </c>
      <c r="R123" s="415">
        <f t="shared" si="12"/>
        <v>1.0818181818181818</v>
      </c>
      <c r="T123" s="387" t="str">
        <f>VLOOKUP(A123,'crop 22'!$A$10:$A$724,1,0)</f>
        <v>RED ROCK</v>
      </c>
    </row>
    <row r="124" spans="1:20" ht="12" customHeight="1">
      <c r="A124" s="410" t="s">
        <v>1199</v>
      </c>
      <c r="B124" s="410" t="s">
        <v>912</v>
      </c>
      <c r="C124" s="411">
        <v>0.01</v>
      </c>
      <c r="D124" s="411">
        <v>3.12</v>
      </c>
      <c r="E124" s="411">
        <v>0</v>
      </c>
      <c r="F124" s="412" t="s">
        <v>910</v>
      </c>
      <c r="G124" s="412" t="s">
        <v>910</v>
      </c>
      <c r="H124" s="411">
        <v>24.09</v>
      </c>
      <c r="I124" s="393">
        <f t="shared" si="13"/>
        <v>24.09</v>
      </c>
      <c r="J124" s="411">
        <v>0.01</v>
      </c>
      <c r="K124" s="411">
        <v>3.95</v>
      </c>
      <c r="L124" s="411">
        <v>0</v>
      </c>
      <c r="M124" s="413">
        <v>0</v>
      </c>
      <c r="N124" s="413">
        <v>0</v>
      </c>
      <c r="O124" s="411">
        <v>39.53</v>
      </c>
      <c r="P124" s="393">
        <f t="shared" si="14"/>
        <v>39.53</v>
      </c>
      <c r="Q124" s="414">
        <f t="shared" si="15"/>
        <v>15.440000000000001</v>
      </c>
      <c r="R124" s="415">
        <f t="shared" si="12"/>
        <v>1.6409298464092985</v>
      </c>
      <c r="T124" s="387" t="str">
        <f>VLOOKUP(A124,'crop 22'!$A$10:$A$724,1,0)</f>
        <v>RICHMOND</v>
      </c>
    </row>
    <row r="125" spans="1:20" ht="12" customHeight="1">
      <c r="A125" s="410" t="s">
        <v>1203</v>
      </c>
      <c r="B125" s="410" t="s">
        <v>912</v>
      </c>
      <c r="C125" s="411">
        <v>0</v>
      </c>
      <c r="D125" s="411">
        <v>0.35</v>
      </c>
      <c r="E125" s="411">
        <v>0</v>
      </c>
      <c r="F125" s="412" t="s">
        <v>910</v>
      </c>
      <c r="G125" s="412" t="s">
        <v>910</v>
      </c>
      <c r="H125" s="411">
        <v>5.24</v>
      </c>
      <c r="I125" s="393">
        <f t="shared" si="13"/>
        <v>5.24</v>
      </c>
      <c r="J125" s="411">
        <v>0</v>
      </c>
      <c r="K125" s="411">
        <v>1.26</v>
      </c>
      <c r="L125" s="411">
        <v>0</v>
      </c>
      <c r="M125" s="413">
        <v>0</v>
      </c>
      <c r="N125" s="413">
        <v>0</v>
      </c>
      <c r="O125" s="411">
        <v>3.42</v>
      </c>
      <c r="P125" s="393">
        <f t="shared" si="14"/>
        <v>3.42</v>
      </c>
      <c r="Q125" s="414">
        <f t="shared" si="15"/>
        <v>-1.8200000000000003</v>
      </c>
      <c r="R125" s="415">
        <f t="shared" si="12"/>
        <v>0.65267175572519076</v>
      </c>
      <c r="T125" s="387" t="str">
        <f>VLOOKUP(A125,'crop 22'!$A$10:$A$724,1,0)</f>
        <v>RODENGO</v>
      </c>
    </row>
    <row r="126" spans="1:20" ht="12" customHeight="1">
      <c r="A126" s="410" t="s">
        <v>1277</v>
      </c>
      <c r="B126" s="410" t="s">
        <v>912</v>
      </c>
      <c r="C126" s="411">
        <v>0</v>
      </c>
      <c r="D126" s="411">
        <v>0</v>
      </c>
      <c r="E126" s="411">
        <v>0.19</v>
      </c>
      <c r="F126" s="412" t="s">
        <v>910</v>
      </c>
      <c r="G126" s="412" t="s">
        <v>910</v>
      </c>
      <c r="H126" s="411">
        <v>4.9400000000000004</v>
      </c>
      <c r="I126" s="393">
        <f t="shared" si="13"/>
        <v>5.1300000000000008</v>
      </c>
      <c r="J126" s="411">
        <v>0</v>
      </c>
      <c r="K126" s="411">
        <v>0</v>
      </c>
      <c r="L126" s="411">
        <v>0</v>
      </c>
      <c r="M126" s="413">
        <v>0</v>
      </c>
      <c r="N126" s="413">
        <v>0</v>
      </c>
      <c r="O126" s="411">
        <v>4.92</v>
      </c>
      <c r="P126" s="393">
        <f t="shared" si="14"/>
        <v>4.92</v>
      </c>
      <c r="Q126" s="414">
        <f t="shared" si="15"/>
        <v>-0.21000000000000085</v>
      </c>
      <c r="R126" s="415">
        <f t="shared" si="12"/>
        <v>0.95906432748537995</v>
      </c>
      <c r="T126" s="387" t="str">
        <f>VLOOKUP(A126,'crop 22'!$A$10:$A$724,1,0)</f>
        <v>ROYAL SUNSET</v>
      </c>
    </row>
    <row r="127" spans="1:20" ht="12" customHeight="1">
      <c r="A127" s="410" t="s">
        <v>1283</v>
      </c>
      <c r="B127" s="410" t="s">
        <v>912</v>
      </c>
      <c r="C127" s="411">
        <v>0</v>
      </c>
      <c r="D127" s="411">
        <v>0.1</v>
      </c>
      <c r="E127" s="411">
        <v>0</v>
      </c>
      <c r="F127" s="412" t="s">
        <v>910</v>
      </c>
      <c r="G127" s="412" t="s">
        <v>910</v>
      </c>
      <c r="H127" s="411">
        <v>0.41</v>
      </c>
      <c r="I127" s="393">
        <f t="shared" si="13"/>
        <v>0.41</v>
      </c>
      <c r="J127" s="411">
        <v>0</v>
      </c>
      <c r="K127" s="411">
        <v>0.84</v>
      </c>
      <c r="L127" s="411">
        <v>0</v>
      </c>
      <c r="M127" s="413">
        <v>0</v>
      </c>
      <c r="N127" s="413">
        <v>0</v>
      </c>
      <c r="O127" s="411">
        <v>0.63</v>
      </c>
      <c r="P127" s="393">
        <f t="shared" si="14"/>
        <v>0.63</v>
      </c>
      <c r="Q127" s="414">
        <f t="shared" si="15"/>
        <v>0.22000000000000003</v>
      </c>
      <c r="R127" s="415">
        <f t="shared" si="12"/>
        <v>1.5365853658536586</v>
      </c>
      <c r="T127" s="387" t="str">
        <f>VLOOKUP(A127,'crop 22'!$A$10:$A$724,1,0)</f>
        <v>SAN LUGANO</v>
      </c>
    </row>
    <row r="128" spans="1:20" ht="12" customHeight="1">
      <c r="A128" s="410" t="s">
        <v>1284</v>
      </c>
      <c r="B128" s="410" t="s">
        <v>912</v>
      </c>
      <c r="C128" s="411">
        <v>0.01</v>
      </c>
      <c r="D128" s="411">
        <v>0</v>
      </c>
      <c r="E128" s="411">
        <v>0</v>
      </c>
      <c r="F128" s="412" t="s">
        <v>910</v>
      </c>
      <c r="G128" s="412" t="s">
        <v>910</v>
      </c>
      <c r="H128" s="411">
        <v>7.0000000000000007E-2</v>
      </c>
      <c r="I128" s="393">
        <f t="shared" si="13"/>
        <v>7.0000000000000007E-2</v>
      </c>
      <c r="J128" s="411">
        <v>0</v>
      </c>
      <c r="K128" s="411">
        <v>0.26</v>
      </c>
      <c r="L128" s="411">
        <v>0</v>
      </c>
      <c r="M128" s="413">
        <v>0</v>
      </c>
      <c r="N128" s="413">
        <v>0</v>
      </c>
      <c r="O128" s="411">
        <v>0.24</v>
      </c>
      <c r="P128" s="393">
        <f t="shared" si="14"/>
        <v>0.24</v>
      </c>
      <c r="Q128" s="414">
        <f t="shared" si="15"/>
        <v>0.16999999999999998</v>
      </c>
      <c r="R128" s="415">
        <f t="shared" si="12"/>
        <v>3.4285714285714279</v>
      </c>
      <c r="T128" s="387" t="str">
        <f>VLOOKUP(A128,'crop 22'!$A$10:$A$724,1,0)</f>
        <v>SAN SEBASTIAN</v>
      </c>
    </row>
    <row r="129" spans="1:20" ht="12" customHeight="1">
      <c r="A129" s="410" t="s">
        <v>1289</v>
      </c>
      <c r="B129" s="410" t="s">
        <v>912</v>
      </c>
      <c r="C129" s="411">
        <v>0</v>
      </c>
      <c r="D129" s="411">
        <v>1.77</v>
      </c>
      <c r="E129" s="411">
        <v>0</v>
      </c>
      <c r="F129" s="412" t="s">
        <v>910</v>
      </c>
      <c r="G129" s="412" t="s">
        <v>910</v>
      </c>
      <c r="H129" s="411">
        <v>15.03</v>
      </c>
      <c r="I129" s="393">
        <f t="shared" si="13"/>
        <v>15.03</v>
      </c>
      <c r="J129" s="411">
        <v>0</v>
      </c>
      <c r="K129" s="411">
        <v>0.43</v>
      </c>
      <c r="L129" s="411">
        <v>0</v>
      </c>
      <c r="M129" s="413">
        <v>0</v>
      </c>
      <c r="N129" s="413">
        <v>0</v>
      </c>
      <c r="O129" s="411">
        <v>26.72</v>
      </c>
      <c r="P129" s="393">
        <f t="shared" si="14"/>
        <v>26.72</v>
      </c>
      <c r="Q129" s="414">
        <f t="shared" si="15"/>
        <v>11.69</v>
      </c>
      <c r="R129" s="415">
        <f t="shared" si="12"/>
        <v>1.7777777777777777</v>
      </c>
      <c r="T129" s="387" t="str">
        <f>VLOOKUP(A129,'crop 22'!$A$10:$A$724,1,0)</f>
        <v>SCANSANO</v>
      </c>
    </row>
    <row r="130" spans="1:20" ht="12" customHeight="1">
      <c r="A130" s="410" t="s">
        <v>1290</v>
      </c>
      <c r="B130" s="410" t="s">
        <v>912</v>
      </c>
      <c r="C130" s="411">
        <v>0</v>
      </c>
      <c r="D130" s="411">
        <v>0.46</v>
      </c>
      <c r="E130" s="411">
        <v>0</v>
      </c>
      <c r="F130" s="412" t="s">
        <v>910</v>
      </c>
      <c r="G130" s="412" t="s">
        <v>910</v>
      </c>
      <c r="H130" s="411">
        <v>13.78</v>
      </c>
      <c r="I130" s="393">
        <f t="shared" si="13"/>
        <v>13.78</v>
      </c>
      <c r="J130" s="411">
        <v>0.01</v>
      </c>
      <c r="K130" s="411">
        <v>0.96</v>
      </c>
      <c r="L130" s="411">
        <v>1.37</v>
      </c>
      <c r="M130" s="413">
        <v>0</v>
      </c>
      <c r="N130" s="413">
        <v>1.37</v>
      </c>
      <c r="O130" s="411">
        <v>8.36</v>
      </c>
      <c r="P130" s="393">
        <f t="shared" si="14"/>
        <v>9.73</v>
      </c>
      <c r="Q130" s="414">
        <f t="shared" si="15"/>
        <v>-4.0499999999999989</v>
      </c>
      <c r="R130" s="415">
        <f t="shared" si="12"/>
        <v>0.70609579100145148</v>
      </c>
      <c r="T130" s="387" t="str">
        <f>VLOOKUP(A130,'crop 22'!$A$10:$A$724,1,0)</f>
        <v>SCIPIONE</v>
      </c>
    </row>
    <row r="131" spans="1:20" ht="12" customHeight="1">
      <c r="A131" s="410" t="s">
        <v>1296</v>
      </c>
      <c r="B131" s="410" t="s">
        <v>912</v>
      </c>
      <c r="C131" s="411">
        <v>0.01</v>
      </c>
      <c r="D131" s="411">
        <v>0</v>
      </c>
      <c r="E131" s="411">
        <v>0</v>
      </c>
      <c r="F131" s="412" t="s">
        <v>910</v>
      </c>
      <c r="G131" s="412" t="s">
        <v>910</v>
      </c>
      <c r="H131" s="411">
        <v>0.03</v>
      </c>
      <c r="I131" s="393">
        <f t="shared" si="13"/>
        <v>0.03</v>
      </c>
      <c r="J131" s="411">
        <v>0</v>
      </c>
      <c r="K131" s="411">
        <v>0</v>
      </c>
      <c r="L131" s="411">
        <v>0</v>
      </c>
      <c r="M131" s="413">
        <v>0</v>
      </c>
      <c r="N131" s="413">
        <v>0</v>
      </c>
      <c r="O131" s="411">
        <v>0.09</v>
      </c>
      <c r="P131" s="393">
        <f t="shared" si="14"/>
        <v>0.09</v>
      </c>
      <c r="Q131" s="414">
        <f t="shared" si="15"/>
        <v>0.06</v>
      </c>
      <c r="R131" s="415">
        <f t="shared" si="12"/>
        <v>3</v>
      </c>
      <c r="T131" s="387" t="str">
        <f>VLOOKUP(A131,'crop 22'!$A$10:$A$724,1,0)</f>
        <v>SENNA</v>
      </c>
    </row>
    <row r="132" spans="1:20" ht="12" customHeight="1">
      <c r="A132" s="410" t="s">
        <v>1299</v>
      </c>
      <c r="B132" s="410" t="s">
        <v>912</v>
      </c>
      <c r="C132" s="411">
        <v>0</v>
      </c>
      <c r="D132" s="411">
        <v>0.44</v>
      </c>
      <c r="E132" s="411">
        <v>0</v>
      </c>
      <c r="F132" s="412" t="s">
        <v>910</v>
      </c>
      <c r="G132" s="412" t="s">
        <v>910</v>
      </c>
      <c r="H132" s="411">
        <v>11.55</v>
      </c>
      <c r="I132" s="393">
        <f t="shared" si="13"/>
        <v>11.55</v>
      </c>
      <c r="J132" s="411">
        <v>0</v>
      </c>
      <c r="K132" s="411">
        <v>0.08</v>
      </c>
      <c r="L132" s="411">
        <v>0</v>
      </c>
      <c r="M132" s="413">
        <v>0</v>
      </c>
      <c r="N132" s="413">
        <v>0</v>
      </c>
      <c r="O132" s="411">
        <v>13.58</v>
      </c>
      <c r="P132" s="393">
        <f t="shared" si="14"/>
        <v>13.58</v>
      </c>
      <c r="Q132" s="414">
        <f t="shared" si="15"/>
        <v>2.0299999999999994</v>
      </c>
      <c r="R132" s="415">
        <f t="shared" si="12"/>
        <v>1.1757575757575758</v>
      </c>
      <c r="T132" s="387" t="str">
        <f>VLOOKUP(A132,'crop 22'!$A$10:$A$724,1,0)</f>
        <v>SERRADA</v>
      </c>
    </row>
    <row r="133" spans="1:20" ht="12" customHeight="1">
      <c r="A133" s="410" t="s">
        <v>1300</v>
      </c>
      <c r="B133" s="410" t="s">
        <v>912</v>
      </c>
      <c r="C133" s="411">
        <v>0</v>
      </c>
      <c r="D133" s="411">
        <v>0.02</v>
      </c>
      <c r="E133" s="411">
        <v>0</v>
      </c>
      <c r="F133" s="412" t="s">
        <v>910</v>
      </c>
      <c r="G133" s="412" t="s">
        <v>910</v>
      </c>
      <c r="H133" s="411">
        <v>0.02</v>
      </c>
      <c r="I133" s="393">
        <f t="shared" si="13"/>
        <v>0.02</v>
      </c>
      <c r="J133" s="411">
        <v>0</v>
      </c>
      <c r="K133" s="411">
        <v>0.01</v>
      </c>
      <c r="L133" s="411">
        <v>0</v>
      </c>
      <c r="M133" s="413">
        <v>0</v>
      </c>
      <c r="N133" s="413">
        <v>0</v>
      </c>
      <c r="O133" s="411">
        <v>0.03</v>
      </c>
      <c r="P133" s="393">
        <f t="shared" si="14"/>
        <v>0.03</v>
      </c>
      <c r="Q133" s="414">
        <f t="shared" si="15"/>
        <v>9.9999999999999985E-3</v>
      </c>
      <c r="R133" s="415">
        <f t="shared" si="12"/>
        <v>1.5</v>
      </c>
      <c r="T133" s="387" t="str">
        <f>VLOOKUP(A133,'crop 22'!$A$10:$A$724,1,0)</f>
        <v>SESTRIERE</v>
      </c>
    </row>
    <row r="134" spans="1:20" ht="12" customHeight="1">
      <c r="A134" s="410" t="s">
        <v>1321</v>
      </c>
      <c r="B134" s="410" t="s">
        <v>912</v>
      </c>
      <c r="C134" s="411">
        <v>0</v>
      </c>
      <c r="D134" s="411">
        <v>0.28999999999999998</v>
      </c>
      <c r="E134" s="411">
        <v>0</v>
      </c>
      <c r="F134" s="412" t="s">
        <v>910</v>
      </c>
      <c r="G134" s="412" t="s">
        <v>910</v>
      </c>
      <c r="H134" s="411">
        <v>1.44</v>
      </c>
      <c r="I134" s="393">
        <f t="shared" si="13"/>
        <v>1.44</v>
      </c>
      <c r="J134" s="411">
        <v>0.01</v>
      </c>
      <c r="K134" s="411">
        <v>0.06</v>
      </c>
      <c r="L134" s="411">
        <v>0</v>
      </c>
      <c r="M134" s="413">
        <v>0</v>
      </c>
      <c r="N134" s="413">
        <v>0</v>
      </c>
      <c r="O134" s="411">
        <v>1.01</v>
      </c>
      <c r="P134" s="393">
        <f t="shared" si="14"/>
        <v>1.01</v>
      </c>
      <c r="Q134" s="414">
        <f t="shared" si="15"/>
        <v>-0.42999999999999994</v>
      </c>
      <c r="R134" s="415">
        <f t="shared" si="12"/>
        <v>0.70138888888888895</v>
      </c>
      <c r="T134" s="387" t="str">
        <f>VLOOKUP(A134,'crop 22'!$A$10:$A$724,1,0)</f>
        <v>STRATOSPHERE</v>
      </c>
    </row>
    <row r="135" spans="1:20" ht="12" customHeight="1">
      <c r="A135" s="410" t="s">
        <v>1322</v>
      </c>
      <c r="B135" s="410" t="s">
        <v>912</v>
      </c>
      <c r="C135" s="411">
        <v>0</v>
      </c>
      <c r="D135" s="411">
        <v>0.52</v>
      </c>
      <c r="E135" s="411">
        <v>0</v>
      </c>
      <c r="F135" s="412" t="s">
        <v>910</v>
      </c>
      <c r="G135" s="412" t="s">
        <v>910</v>
      </c>
      <c r="H135" s="411">
        <v>29.56</v>
      </c>
      <c r="I135" s="393">
        <f t="shared" si="13"/>
        <v>29.56</v>
      </c>
      <c r="J135" s="411">
        <v>0</v>
      </c>
      <c r="K135" s="411">
        <v>1.93</v>
      </c>
      <c r="L135" s="411">
        <v>0</v>
      </c>
      <c r="M135" s="413">
        <v>0</v>
      </c>
      <c r="N135" s="413">
        <v>0</v>
      </c>
      <c r="O135" s="411">
        <v>41.36</v>
      </c>
      <c r="P135" s="393">
        <f t="shared" si="14"/>
        <v>41.36</v>
      </c>
      <c r="Q135" s="414">
        <f t="shared" si="15"/>
        <v>11.8</v>
      </c>
      <c r="R135" s="415">
        <f t="shared" ref="R135:R142" si="16">P135/I135</f>
        <v>1.3991880920162383</v>
      </c>
      <c r="T135" s="387" t="str">
        <f>VLOOKUP(A135,'crop 22'!$A$10:$A$724,1,0)</f>
        <v>SUNDERLAND</v>
      </c>
    </row>
    <row r="136" spans="1:20" ht="12" customHeight="1">
      <c r="A136" s="410" t="s">
        <v>1335</v>
      </c>
      <c r="B136" s="410" t="s">
        <v>912</v>
      </c>
      <c r="C136" s="411">
        <v>0</v>
      </c>
      <c r="D136" s="411">
        <v>1.63</v>
      </c>
      <c r="E136" s="411">
        <v>0</v>
      </c>
      <c r="F136" s="412" t="s">
        <v>910</v>
      </c>
      <c r="G136" s="412" t="s">
        <v>910</v>
      </c>
      <c r="H136" s="411">
        <v>28.52</v>
      </c>
      <c r="I136" s="393">
        <f t="shared" si="13"/>
        <v>28.52</v>
      </c>
      <c r="J136" s="411">
        <v>0</v>
      </c>
      <c r="K136" s="411">
        <v>2.5099999999999998</v>
      </c>
      <c r="L136" s="411">
        <v>0.1</v>
      </c>
      <c r="M136" s="413">
        <v>0.1</v>
      </c>
      <c r="N136" s="413">
        <v>0</v>
      </c>
      <c r="O136" s="411">
        <v>32.72</v>
      </c>
      <c r="P136" s="393">
        <f t="shared" si="14"/>
        <v>32.82</v>
      </c>
      <c r="Q136" s="414">
        <f t="shared" si="15"/>
        <v>4.3000000000000007</v>
      </c>
      <c r="R136" s="415">
        <f t="shared" si="16"/>
        <v>1.1507713884992987</v>
      </c>
      <c r="T136" s="387" t="str">
        <f>VLOOKUP(A136,'crop 22'!$A$10:$A$724,1,0)</f>
        <v>TIRRENO</v>
      </c>
    </row>
    <row r="137" spans="1:20" ht="12" customHeight="1">
      <c r="A137" s="410" t="s">
        <v>1338</v>
      </c>
      <c r="B137" s="410" t="s">
        <v>912</v>
      </c>
      <c r="C137" s="411">
        <v>0</v>
      </c>
      <c r="D137" s="411">
        <v>0.09</v>
      </c>
      <c r="E137" s="411">
        <v>0</v>
      </c>
      <c r="F137" s="412" t="s">
        <v>910</v>
      </c>
      <c r="G137" s="412" t="s">
        <v>910</v>
      </c>
      <c r="H137" s="411">
        <v>0.02</v>
      </c>
      <c r="I137" s="393">
        <f t="shared" si="13"/>
        <v>0.02</v>
      </c>
      <c r="J137" s="411">
        <v>0.02</v>
      </c>
      <c r="K137" s="411">
        <v>0.15</v>
      </c>
      <c r="L137" s="411">
        <v>0</v>
      </c>
      <c r="M137" s="413">
        <v>0</v>
      </c>
      <c r="N137" s="413">
        <v>0</v>
      </c>
      <c r="O137" s="411">
        <v>0.15</v>
      </c>
      <c r="P137" s="393">
        <f t="shared" si="14"/>
        <v>0.15</v>
      </c>
      <c r="Q137" s="414">
        <f t="shared" si="15"/>
        <v>0.13</v>
      </c>
      <c r="R137" s="415">
        <f t="shared" si="16"/>
        <v>7.5</v>
      </c>
      <c r="T137" s="387" t="str">
        <f>VLOOKUP(A137,'crop 22'!$A$10:$A$724,1,0)</f>
        <v>TOBRUK</v>
      </c>
    </row>
    <row r="138" spans="1:20" ht="12" customHeight="1">
      <c r="A138" s="410" t="s">
        <v>1339</v>
      </c>
      <c r="B138" s="410" t="s">
        <v>912</v>
      </c>
      <c r="C138" s="411">
        <v>0.01</v>
      </c>
      <c r="D138" s="411">
        <v>0.35</v>
      </c>
      <c r="E138" s="411">
        <v>0</v>
      </c>
      <c r="F138" s="412" t="s">
        <v>910</v>
      </c>
      <c r="G138" s="412" t="s">
        <v>910</v>
      </c>
      <c r="H138" s="411">
        <v>1.41</v>
      </c>
      <c r="I138" s="393">
        <f t="shared" si="13"/>
        <v>1.41</v>
      </c>
      <c r="J138" s="411">
        <v>0</v>
      </c>
      <c r="K138" s="411">
        <v>0.49</v>
      </c>
      <c r="L138" s="411">
        <v>0</v>
      </c>
      <c r="M138" s="413">
        <v>0</v>
      </c>
      <c r="N138" s="413">
        <v>0</v>
      </c>
      <c r="O138" s="411">
        <v>3.21</v>
      </c>
      <c r="P138" s="393">
        <f t="shared" si="14"/>
        <v>3.21</v>
      </c>
      <c r="Q138" s="414">
        <f t="shared" si="15"/>
        <v>1.8</v>
      </c>
      <c r="R138" s="415">
        <f t="shared" si="16"/>
        <v>2.2765957446808511</v>
      </c>
      <c r="T138" s="387" t="str">
        <f>VLOOKUP(A138,'crop 22'!$A$10:$A$724,1,0)</f>
        <v>TORELLI</v>
      </c>
    </row>
    <row r="139" spans="1:20" ht="12" customHeight="1">
      <c r="A139" s="410" t="s">
        <v>1348</v>
      </c>
      <c r="B139" s="410" t="s">
        <v>912</v>
      </c>
      <c r="C139" s="411">
        <v>0</v>
      </c>
      <c r="D139" s="411">
        <v>0.25</v>
      </c>
      <c r="E139" s="411">
        <v>0</v>
      </c>
      <c r="F139" s="412" t="s">
        <v>910</v>
      </c>
      <c r="G139" s="412" t="s">
        <v>910</v>
      </c>
      <c r="H139" s="411">
        <v>1.03</v>
      </c>
      <c r="I139" s="393">
        <f t="shared" si="13"/>
        <v>1.03</v>
      </c>
      <c r="J139" s="411">
        <v>0</v>
      </c>
      <c r="K139" s="411">
        <v>0.21</v>
      </c>
      <c r="L139" s="411">
        <v>0</v>
      </c>
      <c r="M139" s="413">
        <v>0</v>
      </c>
      <c r="N139" s="413">
        <v>0</v>
      </c>
      <c r="O139" s="411">
        <v>0.67</v>
      </c>
      <c r="P139" s="393">
        <f t="shared" si="14"/>
        <v>0.67</v>
      </c>
      <c r="Q139" s="414">
        <f t="shared" si="15"/>
        <v>-0.36</v>
      </c>
      <c r="R139" s="415">
        <f t="shared" si="16"/>
        <v>0.65048543689320393</v>
      </c>
      <c r="T139" s="387" t="str">
        <f>VLOOKUP(A139,'crop 22'!$A$10:$A$724,1,0)</f>
        <v>TSJAIKOVSKI</v>
      </c>
    </row>
    <row r="140" spans="1:20" ht="12" customHeight="1">
      <c r="A140" s="410" t="s">
        <v>1351</v>
      </c>
      <c r="B140" s="410" t="s">
        <v>912</v>
      </c>
      <c r="C140" s="411">
        <v>0.01</v>
      </c>
      <c r="D140" s="411">
        <v>0</v>
      </c>
      <c r="E140" s="411">
        <v>0</v>
      </c>
      <c r="F140" s="412" t="s">
        <v>910</v>
      </c>
      <c r="G140" s="412" t="s">
        <v>910</v>
      </c>
      <c r="H140" s="411">
        <v>0.08</v>
      </c>
      <c r="I140" s="393">
        <f t="shared" si="13"/>
        <v>0.08</v>
      </c>
      <c r="J140" s="411">
        <v>0</v>
      </c>
      <c r="K140" s="411">
        <v>0.17</v>
      </c>
      <c r="L140" s="411">
        <v>0</v>
      </c>
      <c r="M140" s="413">
        <v>0</v>
      </c>
      <c r="N140" s="413">
        <v>0</v>
      </c>
      <c r="O140" s="411">
        <v>0.16</v>
      </c>
      <c r="P140" s="393">
        <f t="shared" si="14"/>
        <v>0.16</v>
      </c>
      <c r="Q140" s="414">
        <f t="shared" si="15"/>
        <v>0.08</v>
      </c>
      <c r="R140" s="415">
        <f t="shared" si="16"/>
        <v>2</v>
      </c>
      <c r="T140" s="387" t="str">
        <f>VLOOKUP(A140,'crop 22'!$A$10:$A$724,1,0)</f>
        <v>UNIVERSAL</v>
      </c>
    </row>
    <row r="141" spans="1:20" ht="12" customHeight="1">
      <c r="A141" s="410" t="s">
        <v>1355</v>
      </c>
      <c r="B141" s="410" t="s">
        <v>912</v>
      </c>
      <c r="C141" s="411">
        <v>0</v>
      </c>
      <c r="D141" s="411">
        <v>0</v>
      </c>
      <c r="E141" s="411">
        <v>0</v>
      </c>
      <c r="F141" s="412" t="s">
        <v>910</v>
      </c>
      <c r="G141" s="412" t="s">
        <v>910</v>
      </c>
      <c r="H141" s="411">
        <v>0.22</v>
      </c>
      <c r="I141" s="393">
        <f t="shared" si="13"/>
        <v>0.22</v>
      </c>
      <c r="J141" s="411">
        <v>0</v>
      </c>
      <c r="K141" s="411">
        <v>0</v>
      </c>
      <c r="L141" s="411">
        <v>0</v>
      </c>
      <c r="M141" s="413">
        <v>0</v>
      </c>
      <c r="N141" s="413">
        <v>0</v>
      </c>
      <c r="O141" s="411">
        <v>0.1</v>
      </c>
      <c r="P141" s="393">
        <f t="shared" si="14"/>
        <v>0.1</v>
      </c>
      <c r="Q141" s="414">
        <f t="shared" si="15"/>
        <v>-0.12</v>
      </c>
      <c r="R141" s="415">
        <f t="shared" si="16"/>
        <v>0.45454545454545459</v>
      </c>
      <c r="T141" s="387" t="str">
        <f>VLOOKUP(A141,'crop 22'!$A$10:$A$724,1,0)</f>
        <v>VERA CRUZ</v>
      </c>
    </row>
    <row r="142" spans="1:20" ht="12" customHeight="1">
      <c r="A142" s="410" t="s">
        <v>1359</v>
      </c>
      <c r="B142" s="410" t="s">
        <v>912</v>
      </c>
      <c r="C142" s="411">
        <v>0</v>
      </c>
      <c r="D142" s="411">
        <v>0</v>
      </c>
      <c r="E142" s="411">
        <v>0</v>
      </c>
      <c r="F142" s="412" t="s">
        <v>910</v>
      </c>
      <c r="G142" s="412" t="s">
        <v>910</v>
      </c>
      <c r="H142" s="411">
        <v>0.39</v>
      </c>
      <c r="I142" s="393">
        <f t="shared" si="13"/>
        <v>0.39</v>
      </c>
      <c r="J142" s="411">
        <v>0</v>
      </c>
      <c r="K142" s="411">
        <v>0</v>
      </c>
      <c r="L142" s="411">
        <v>0</v>
      </c>
      <c r="M142" s="413">
        <v>0</v>
      </c>
      <c r="N142" s="413">
        <v>0</v>
      </c>
      <c r="O142" s="411">
        <v>0.56999999999999995</v>
      </c>
      <c r="P142" s="393">
        <f t="shared" si="14"/>
        <v>0.56999999999999995</v>
      </c>
      <c r="Q142" s="414">
        <f t="shared" si="15"/>
        <v>0.17999999999999994</v>
      </c>
      <c r="R142" s="415">
        <f t="shared" si="16"/>
        <v>1.4615384615384615</v>
      </c>
      <c r="T142" s="387" t="str">
        <f>VLOOKUP(A142,'crop 22'!$A$10:$A$724,1,0)</f>
        <v>VIERNE</v>
      </c>
    </row>
    <row r="143" spans="1:20" ht="12" customHeight="1">
      <c r="A143" s="410" t="s">
        <v>1364</v>
      </c>
      <c r="B143" s="410" t="s">
        <v>912</v>
      </c>
      <c r="C143" s="411">
        <v>0</v>
      </c>
      <c r="D143" s="411">
        <v>0</v>
      </c>
      <c r="E143" s="411">
        <v>0</v>
      </c>
      <c r="F143" s="412" t="s">
        <v>910</v>
      </c>
      <c r="G143" s="412" t="s">
        <v>910</v>
      </c>
      <c r="H143" s="411">
        <v>0</v>
      </c>
      <c r="I143" s="393">
        <f t="shared" si="13"/>
        <v>0</v>
      </c>
      <c r="J143" s="411">
        <v>0</v>
      </c>
      <c r="K143" s="411">
        <v>0</v>
      </c>
      <c r="L143" s="411">
        <v>0</v>
      </c>
      <c r="M143" s="413">
        <v>0</v>
      </c>
      <c r="N143" s="413">
        <v>0</v>
      </c>
      <c r="O143" s="411">
        <v>0.09</v>
      </c>
      <c r="P143" s="393">
        <f t="shared" si="14"/>
        <v>0.09</v>
      </c>
      <c r="Q143" s="414">
        <f t="shared" si="15"/>
        <v>0.09</v>
      </c>
      <c r="R143" s="415"/>
      <c r="T143" s="387" t="str">
        <f>VLOOKUP(A143,'crop 22'!$A$10:$A$724,1,0)</f>
        <v>VUELTA</v>
      </c>
    </row>
    <row r="144" spans="1:20" ht="12" customHeight="1">
      <c r="A144" s="410" t="s">
        <v>1368</v>
      </c>
      <c r="B144" s="410" t="s">
        <v>912</v>
      </c>
      <c r="C144" s="411">
        <v>0</v>
      </c>
      <c r="D144" s="411">
        <v>0</v>
      </c>
      <c r="E144" s="411">
        <v>0</v>
      </c>
      <c r="F144" s="412" t="s">
        <v>910</v>
      </c>
      <c r="G144" s="412" t="s">
        <v>910</v>
      </c>
      <c r="H144" s="411">
        <v>0.48</v>
      </c>
      <c r="I144" s="393">
        <f t="shared" si="13"/>
        <v>0.48</v>
      </c>
      <c r="J144" s="411">
        <v>0</v>
      </c>
      <c r="K144" s="411">
        <v>0</v>
      </c>
      <c r="L144" s="411">
        <v>0</v>
      </c>
      <c r="M144" s="413">
        <v>0</v>
      </c>
      <c r="N144" s="413">
        <v>0</v>
      </c>
      <c r="O144" s="411">
        <v>0.5</v>
      </c>
      <c r="P144" s="393">
        <f t="shared" si="14"/>
        <v>0.5</v>
      </c>
      <c r="Q144" s="414">
        <f t="shared" si="15"/>
        <v>2.0000000000000018E-2</v>
      </c>
      <c r="R144" s="415">
        <f t="shared" ref="R144:R150" si="17">P144/I144</f>
        <v>1.0416666666666667</v>
      </c>
      <c r="T144" s="387" t="str">
        <f>VLOOKUP(A144,'crop 22'!$A$10:$A$724,1,0)</f>
        <v>WHITE BRUSH</v>
      </c>
    </row>
    <row r="145" spans="1:20" ht="12" customHeight="1">
      <c r="A145" s="410" t="s">
        <v>1379</v>
      </c>
      <c r="B145" s="410" t="s">
        <v>912</v>
      </c>
      <c r="C145" s="411">
        <v>0</v>
      </c>
      <c r="D145" s="411">
        <v>0</v>
      </c>
      <c r="E145" s="411">
        <v>0</v>
      </c>
      <c r="F145" s="412" t="s">
        <v>910</v>
      </c>
      <c r="G145" s="412" t="s">
        <v>910</v>
      </c>
      <c r="H145" s="411">
        <v>0.98</v>
      </c>
      <c r="I145" s="393">
        <f t="shared" si="13"/>
        <v>0.98</v>
      </c>
      <c r="J145" s="411">
        <v>0</v>
      </c>
      <c r="K145" s="411">
        <v>0</v>
      </c>
      <c r="L145" s="411">
        <v>0</v>
      </c>
      <c r="M145" s="413">
        <v>0</v>
      </c>
      <c r="N145" s="413">
        <v>0</v>
      </c>
      <c r="O145" s="411">
        <v>1.59</v>
      </c>
      <c r="P145" s="393">
        <f t="shared" si="14"/>
        <v>1.59</v>
      </c>
      <c r="Q145" s="414">
        <f t="shared" si="15"/>
        <v>0.6100000000000001</v>
      </c>
      <c r="R145" s="415">
        <f t="shared" si="17"/>
        <v>1.6224489795918369</v>
      </c>
      <c r="T145" s="387" t="str">
        <f>VLOOKUP(A145,'crop 22'!$A$10:$A$724,1,0)</f>
        <v>YELLOW BRUSH</v>
      </c>
    </row>
    <row r="146" spans="1:20" ht="12" customHeight="1">
      <c r="A146" s="410" t="s">
        <v>1380</v>
      </c>
      <c r="B146" s="410" t="s">
        <v>912</v>
      </c>
      <c r="C146" s="411">
        <v>0</v>
      </c>
      <c r="D146" s="411">
        <v>0.45</v>
      </c>
      <c r="E146" s="411">
        <v>1.78</v>
      </c>
      <c r="F146" s="412" t="s">
        <v>910</v>
      </c>
      <c r="G146" s="412" t="s">
        <v>910</v>
      </c>
      <c r="H146" s="411">
        <v>11.51</v>
      </c>
      <c r="I146" s="393">
        <f t="shared" si="13"/>
        <v>13.29</v>
      </c>
      <c r="J146" s="411">
        <v>0</v>
      </c>
      <c r="K146" s="411">
        <v>0.57999999999999996</v>
      </c>
      <c r="L146" s="411">
        <v>0</v>
      </c>
      <c r="M146" s="413">
        <v>0</v>
      </c>
      <c r="N146" s="413">
        <v>0</v>
      </c>
      <c r="O146" s="411">
        <v>17.38</v>
      </c>
      <c r="P146" s="393">
        <f t="shared" si="14"/>
        <v>17.38</v>
      </c>
      <c r="Q146" s="414">
        <f t="shared" si="15"/>
        <v>4.09</v>
      </c>
      <c r="R146" s="415">
        <f t="shared" si="17"/>
        <v>1.307750188111362</v>
      </c>
      <c r="T146" s="387" t="str">
        <f>VLOOKUP(A146,'crop 22'!$A$10:$A$724,1,0)</f>
        <v>YELLOW DIAMOND</v>
      </c>
    </row>
    <row r="147" spans="1:20" ht="12" customHeight="1">
      <c r="A147" s="410" t="s">
        <v>1383</v>
      </c>
      <c r="B147" s="410" t="s">
        <v>912</v>
      </c>
      <c r="C147" s="411">
        <v>0</v>
      </c>
      <c r="D147" s="411">
        <v>0.5</v>
      </c>
      <c r="E147" s="411">
        <v>0</v>
      </c>
      <c r="F147" s="412" t="s">
        <v>910</v>
      </c>
      <c r="G147" s="412" t="s">
        <v>910</v>
      </c>
      <c r="H147" s="411">
        <v>7.52</v>
      </c>
      <c r="I147" s="393">
        <f t="shared" si="13"/>
        <v>7.52</v>
      </c>
      <c r="J147" s="411">
        <v>0</v>
      </c>
      <c r="K147" s="411">
        <v>0</v>
      </c>
      <c r="L147" s="411">
        <v>0</v>
      </c>
      <c r="M147" s="413">
        <v>0</v>
      </c>
      <c r="N147" s="413">
        <v>0</v>
      </c>
      <c r="O147" s="411">
        <v>7.57</v>
      </c>
      <c r="P147" s="393">
        <f t="shared" si="14"/>
        <v>7.57</v>
      </c>
      <c r="Q147" s="414">
        <f t="shared" si="15"/>
        <v>5.0000000000000711E-2</v>
      </c>
      <c r="R147" s="415">
        <f t="shared" si="17"/>
        <v>1.0066489361702129</v>
      </c>
      <c r="T147" s="387" t="str">
        <f>VLOOKUP(A147,'crop 22'!$A$10:$A$724,1,0)</f>
        <v>YERSEKE</v>
      </c>
    </row>
    <row r="148" spans="1:20" ht="12" customHeight="1">
      <c r="A148" s="410" t="s">
        <v>1386</v>
      </c>
      <c r="B148" s="410" t="s">
        <v>912</v>
      </c>
      <c r="C148" s="411">
        <v>0</v>
      </c>
      <c r="D148" s="411">
        <v>0.34</v>
      </c>
      <c r="E148" s="411">
        <v>0</v>
      </c>
      <c r="F148" s="412" t="s">
        <v>910</v>
      </c>
      <c r="G148" s="412" t="s">
        <v>910</v>
      </c>
      <c r="H148" s="411">
        <v>6.63</v>
      </c>
      <c r="I148" s="393">
        <f t="shared" si="13"/>
        <v>6.63</v>
      </c>
      <c r="J148" s="411">
        <v>0</v>
      </c>
      <c r="K148" s="411">
        <v>0.21</v>
      </c>
      <c r="L148" s="411">
        <v>0</v>
      </c>
      <c r="M148" s="413">
        <v>0</v>
      </c>
      <c r="N148" s="413">
        <v>0</v>
      </c>
      <c r="O148" s="411">
        <v>6.08</v>
      </c>
      <c r="P148" s="393">
        <f t="shared" si="14"/>
        <v>6.08</v>
      </c>
      <c r="Q148" s="414">
        <f t="shared" si="15"/>
        <v>-0.54999999999999982</v>
      </c>
      <c r="R148" s="415">
        <f t="shared" si="17"/>
        <v>0.91704374057315241</v>
      </c>
      <c r="T148" s="387" t="str">
        <f>VLOOKUP(A148,'crop 22'!$A$10:$A$724,1,0)</f>
        <v>ZANELLA</v>
      </c>
    </row>
    <row r="149" spans="1:20" ht="12" customHeight="1">
      <c r="A149" s="410" t="s">
        <v>1387</v>
      </c>
      <c r="B149" s="410" t="s">
        <v>912</v>
      </c>
      <c r="C149" s="411">
        <v>0.01</v>
      </c>
      <c r="D149" s="411">
        <v>0</v>
      </c>
      <c r="E149" s="411">
        <v>0</v>
      </c>
      <c r="F149" s="412" t="s">
        <v>910</v>
      </c>
      <c r="G149" s="412" t="s">
        <v>910</v>
      </c>
      <c r="H149" s="411">
        <v>7.0000000000000007E-2</v>
      </c>
      <c r="I149" s="393">
        <f t="shared" si="13"/>
        <v>7.0000000000000007E-2</v>
      </c>
      <c r="J149" s="411">
        <v>0</v>
      </c>
      <c r="K149" s="411">
        <v>0.27</v>
      </c>
      <c r="L149" s="411">
        <v>0</v>
      </c>
      <c r="M149" s="413">
        <v>0</v>
      </c>
      <c r="N149" s="413">
        <v>0</v>
      </c>
      <c r="O149" s="411">
        <v>0.27</v>
      </c>
      <c r="P149" s="393">
        <f t="shared" si="14"/>
        <v>0.27</v>
      </c>
      <c r="Q149" s="414">
        <f t="shared" si="15"/>
        <v>0.2</v>
      </c>
      <c r="R149" s="415">
        <f t="shared" si="17"/>
        <v>3.8571428571428572</v>
      </c>
      <c r="T149" s="387" t="str">
        <f>VLOOKUP(A149,'crop 22'!$A$10:$A$724,1,0)</f>
        <v>ZARAGOZA</v>
      </c>
    </row>
    <row r="150" spans="1:20" ht="12" customHeight="1">
      <c r="A150" s="410" t="s">
        <v>972</v>
      </c>
      <c r="B150" s="410" t="s">
        <v>973</v>
      </c>
      <c r="C150" s="411">
        <v>0.01</v>
      </c>
      <c r="D150" s="411">
        <v>0.91</v>
      </c>
      <c r="E150" s="411">
        <v>0</v>
      </c>
      <c r="F150" s="412" t="s">
        <v>910</v>
      </c>
      <c r="G150" s="412" t="s">
        <v>910</v>
      </c>
      <c r="H150" s="411">
        <v>2.39</v>
      </c>
      <c r="I150" s="393">
        <f t="shared" si="13"/>
        <v>2.39</v>
      </c>
      <c r="J150" s="411">
        <v>0.01</v>
      </c>
      <c r="K150" s="411">
        <v>1.03</v>
      </c>
      <c r="L150" s="411">
        <v>0</v>
      </c>
      <c r="M150" s="413">
        <v>0</v>
      </c>
      <c r="N150" s="413">
        <v>0</v>
      </c>
      <c r="O150" s="411">
        <v>2.06</v>
      </c>
      <c r="P150" s="393">
        <f t="shared" si="14"/>
        <v>2.06</v>
      </c>
      <c r="Q150" s="414">
        <f t="shared" si="15"/>
        <v>-0.33000000000000007</v>
      </c>
      <c r="R150" s="415">
        <f t="shared" si="17"/>
        <v>0.86192468619246865</v>
      </c>
      <c r="T150" s="387" t="str">
        <f>VLOOKUP(A150,'crop 22'!$A$10:$A$724,1,0)</f>
        <v>CALI</v>
      </c>
    </row>
    <row r="151" spans="1:20" ht="12" customHeight="1">
      <c r="A151" s="410" t="s">
        <v>1042</v>
      </c>
      <c r="B151" s="410" t="s">
        <v>973</v>
      </c>
      <c r="C151" s="411">
        <v>0</v>
      </c>
      <c r="D151" s="411">
        <v>0</v>
      </c>
      <c r="E151" s="411">
        <v>0</v>
      </c>
      <c r="F151" s="412" t="s">
        <v>910</v>
      </c>
      <c r="G151" s="412" t="s">
        <v>910</v>
      </c>
      <c r="H151" s="411">
        <v>0</v>
      </c>
      <c r="I151" s="393">
        <f t="shared" si="13"/>
        <v>0</v>
      </c>
      <c r="J151" s="411">
        <v>0.01</v>
      </c>
      <c r="K151" s="411">
        <v>0.38</v>
      </c>
      <c r="L151" s="411">
        <v>0</v>
      </c>
      <c r="M151" s="413">
        <v>0</v>
      </c>
      <c r="N151" s="413">
        <v>0</v>
      </c>
      <c r="O151" s="411">
        <v>0.13</v>
      </c>
      <c r="P151" s="393">
        <f t="shared" si="14"/>
        <v>0.13</v>
      </c>
      <c r="Q151" s="414">
        <f t="shared" si="15"/>
        <v>0.13</v>
      </c>
      <c r="R151" s="415"/>
      <c r="T151" s="387" t="str">
        <f>VLOOKUP(A151,'crop 22'!$A$10:$A$724,1,0)</f>
        <v>EXCITE</v>
      </c>
    </row>
    <row r="152" spans="1:20" ht="12" customHeight="1">
      <c r="A152" s="410" t="s">
        <v>1056</v>
      </c>
      <c r="B152" s="410" t="s">
        <v>973</v>
      </c>
      <c r="C152" s="411">
        <v>0</v>
      </c>
      <c r="D152" s="411">
        <v>4.0599999999999996</v>
      </c>
      <c r="E152" s="411">
        <v>0</v>
      </c>
      <c r="F152" s="412" t="s">
        <v>910</v>
      </c>
      <c r="G152" s="412" t="s">
        <v>910</v>
      </c>
      <c r="H152" s="411">
        <v>9.75</v>
      </c>
      <c r="I152" s="393">
        <f t="shared" si="13"/>
        <v>9.75</v>
      </c>
      <c r="J152" s="411">
        <v>0</v>
      </c>
      <c r="K152" s="411">
        <v>4.51</v>
      </c>
      <c r="L152" s="411">
        <v>0</v>
      </c>
      <c r="M152" s="413">
        <v>0</v>
      </c>
      <c r="N152" s="413">
        <v>0</v>
      </c>
      <c r="O152" s="411">
        <v>15.26</v>
      </c>
      <c r="P152" s="393">
        <f t="shared" si="14"/>
        <v>15.26</v>
      </c>
      <c r="Q152" s="414">
        <f t="shared" si="15"/>
        <v>5.51</v>
      </c>
      <c r="R152" s="415">
        <f t="shared" ref="R152:R183" si="18">P152/I152</f>
        <v>1.5651282051282052</v>
      </c>
      <c r="T152" s="387" t="str">
        <f>VLOOKUP(A152,'crop 22'!$A$10:$A$724,1,0)</f>
        <v>FREDO</v>
      </c>
    </row>
    <row r="153" spans="1:20" ht="12" customHeight="1">
      <c r="A153" s="410" t="s">
        <v>1345</v>
      </c>
      <c r="B153" s="410" t="s">
        <v>973</v>
      </c>
      <c r="C153" s="411">
        <v>0</v>
      </c>
      <c r="D153" s="411">
        <v>0.22</v>
      </c>
      <c r="E153" s="411">
        <v>0.19</v>
      </c>
      <c r="F153" s="412" t="s">
        <v>910</v>
      </c>
      <c r="G153" s="412" t="s">
        <v>910</v>
      </c>
      <c r="H153" s="411">
        <v>3.11</v>
      </c>
      <c r="I153" s="393">
        <f t="shared" si="13"/>
        <v>3.3</v>
      </c>
      <c r="J153" s="411">
        <v>0</v>
      </c>
      <c r="K153" s="411">
        <v>0.23</v>
      </c>
      <c r="L153" s="411">
        <v>0.84</v>
      </c>
      <c r="M153" s="413">
        <v>0.18</v>
      </c>
      <c r="N153" s="413">
        <v>0.66</v>
      </c>
      <c r="O153" s="411">
        <v>2.92</v>
      </c>
      <c r="P153" s="393">
        <f t="shared" si="14"/>
        <v>3.76</v>
      </c>
      <c r="Q153" s="414">
        <f t="shared" si="15"/>
        <v>0.45999999999999996</v>
      </c>
      <c r="R153" s="415">
        <f t="shared" si="18"/>
        <v>1.1393939393939394</v>
      </c>
      <c r="T153" s="387" t="str">
        <f>VLOOKUP(A153,'crop 22'!$A$10:$A$724,1,0)</f>
        <v>TREVI</v>
      </c>
    </row>
    <row r="154" spans="1:20" ht="12" customHeight="1">
      <c r="A154" s="410" t="s">
        <v>1376</v>
      </c>
      <c r="B154" s="410" t="s">
        <v>973</v>
      </c>
      <c r="C154" s="411">
        <v>0</v>
      </c>
      <c r="D154" s="411">
        <v>0.82</v>
      </c>
      <c r="E154" s="411">
        <v>1.82</v>
      </c>
      <c r="F154" s="412" t="s">
        <v>910</v>
      </c>
      <c r="G154" s="412" t="s">
        <v>910</v>
      </c>
      <c r="H154" s="411">
        <v>7.55</v>
      </c>
      <c r="I154" s="393">
        <f t="shared" si="13"/>
        <v>9.3699999999999992</v>
      </c>
      <c r="J154" s="411">
        <v>0</v>
      </c>
      <c r="K154" s="411">
        <v>1.08</v>
      </c>
      <c r="L154" s="411">
        <v>0</v>
      </c>
      <c r="M154" s="413">
        <v>0</v>
      </c>
      <c r="N154" s="413">
        <v>0</v>
      </c>
      <c r="O154" s="411">
        <v>10.050000000000001</v>
      </c>
      <c r="P154" s="393">
        <f t="shared" si="14"/>
        <v>10.050000000000001</v>
      </c>
      <c r="Q154" s="414">
        <f t="shared" si="15"/>
        <v>0.68000000000000149</v>
      </c>
      <c r="R154" s="415">
        <f t="shared" si="18"/>
        <v>1.0725720384204911</v>
      </c>
      <c r="T154" s="387" t="str">
        <f>VLOOKUP(A154,'crop 22'!$A$10:$A$724,1,0)</f>
        <v>WHITE TRIUMPH ZANLOTRIUMPH</v>
      </c>
    </row>
    <row r="155" spans="1:20" ht="12" customHeight="1">
      <c r="A155" s="410" t="s">
        <v>1057</v>
      </c>
      <c r="B155" s="410" t="s">
        <v>1058</v>
      </c>
      <c r="C155" s="411">
        <v>0</v>
      </c>
      <c r="D155" s="411">
        <v>0</v>
      </c>
      <c r="E155" s="411">
        <v>0</v>
      </c>
      <c r="F155" s="412" t="s">
        <v>910</v>
      </c>
      <c r="G155" s="412" t="s">
        <v>910</v>
      </c>
      <c r="H155" s="411">
        <v>1.56</v>
      </c>
      <c r="I155" s="393">
        <f t="shared" si="13"/>
        <v>1.56</v>
      </c>
      <c r="J155" s="411">
        <v>0</v>
      </c>
      <c r="K155" s="411">
        <v>0</v>
      </c>
      <c r="L155" s="411">
        <v>0</v>
      </c>
      <c r="M155" s="413">
        <v>0</v>
      </c>
      <c r="N155" s="413">
        <v>0</v>
      </c>
      <c r="O155" s="411">
        <v>1.59</v>
      </c>
      <c r="P155" s="393">
        <f t="shared" si="14"/>
        <v>1.59</v>
      </c>
      <c r="Q155" s="414">
        <f t="shared" si="15"/>
        <v>3.0000000000000027E-2</v>
      </c>
      <c r="R155" s="415">
        <f t="shared" si="18"/>
        <v>1.0192307692307692</v>
      </c>
      <c r="T155" s="387" t="str">
        <f>VLOOKUP(A155,'crop 22'!$A$10:$A$724,1,0)</f>
        <v>FREEDOM TOWER</v>
      </c>
    </row>
    <row r="156" spans="1:20" ht="12" customHeight="1">
      <c r="A156" s="410" t="s">
        <v>1305</v>
      </c>
      <c r="B156" s="410" t="s">
        <v>1058</v>
      </c>
      <c r="C156" s="411">
        <v>0</v>
      </c>
      <c r="D156" s="411">
        <v>2.85</v>
      </c>
      <c r="E156" s="411">
        <v>0</v>
      </c>
      <c r="F156" s="412" t="s">
        <v>910</v>
      </c>
      <c r="G156" s="412" t="s">
        <v>910</v>
      </c>
      <c r="H156" s="411">
        <v>0.64</v>
      </c>
      <c r="I156" s="393">
        <f t="shared" si="13"/>
        <v>0.64</v>
      </c>
      <c r="J156" s="411">
        <v>0</v>
      </c>
      <c r="K156" s="411">
        <v>3.38</v>
      </c>
      <c r="L156" s="411">
        <v>0</v>
      </c>
      <c r="M156" s="413">
        <v>0</v>
      </c>
      <c r="N156" s="413">
        <v>0</v>
      </c>
      <c r="O156" s="411">
        <v>1.06</v>
      </c>
      <c r="P156" s="393">
        <f t="shared" si="14"/>
        <v>1.06</v>
      </c>
      <c r="Q156" s="414">
        <f t="shared" si="15"/>
        <v>0.42000000000000004</v>
      </c>
      <c r="R156" s="415">
        <f t="shared" si="18"/>
        <v>1.65625</v>
      </c>
      <c r="T156" s="387" t="str">
        <f>VLOOKUP(A156,'crop 22'!$A$10:$A$724,1,0)</f>
        <v>SHOW UP</v>
      </c>
    </row>
    <row r="157" spans="1:20" ht="12" customHeight="1">
      <c r="A157" s="410" t="s">
        <v>1365</v>
      </c>
      <c r="B157" s="410" t="s">
        <v>1058</v>
      </c>
      <c r="C157" s="411">
        <v>0</v>
      </c>
      <c r="D157" s="411">
        <v>5.57</v>
      </c>
      <c r="E157" s="411">
        <v>0</v>
      </c>
      <c r="F157" s="412" t="s">
        <v>910</v>
      </c>
      <c r="G157" s="412" t="s">
        <v>910</v>
      </c>
      <c r="H157" s="411">
        <v>1.06</v>
      </c>
      <c r="I157" s="393">
        <f t="shared" si="13"/>
        <v>1.06</v>
      </c>
      <c r="J157" s="411">
        <v>0</v>
      </c>
      <c r="K157" s="411">
        <v>5.05</v>
      </c>
      <c r="L157" s="411">
        <v>0</v>
      </c>
      <c r="M157" s="413">
        <v>0</v>
      </c>
      <c r="N157" s="413">
        <v>0</v>
      </c>
      <c r="O157" s="411">
        <v>1.25</v>
      </c>
      <c r="P157" s="393">
        <f t="shared" si="14"/>
        <v>1.25</v>
      </c>
      <c r="Q157" s="414">
        <f t="shared" si="15"/>
        <v>0.18999999999999995</v>
      </c>
      <c r="R157" s="415">
        <f t="shared" si="18"/>
        <v>1.1792452830188678</v>
      </c>
      <c r="T157" s="387" t="str">
        <f>VLOOKUP(A157,'crop 22'!$A$10:$A$724,1,0)</f>
        <v>WATCH UP</v>
      </c>
    </row>
    <row r="158" spans="1:20" ht="12" customHeight="1">
      <c r="A158" s="410" t="s">
        <v>1369</v>
      </c>
      <c r="B158" s="410" t="s">
        <v>1058</v>
      </c>
      <c r="C158" s="411">
        <v>0</v>
      </c>
      <c r="D158" s="411">
        <v>0</v>
      </c>
      <c r="E158" s="411">
        <v>0</v>
      </c>
      <c r="F158" s="412" t="s">
        <v>910</v>
      </c>
      <c r="G158" s="412" t="s">
        <v>910</v>
      </c>
      <c r="H158" s="411">
        <v>5.83</v>
      </c>
      <c r="I158" s="393">
        <f t="shared" si="13"/>
        <v>5.83</v>
      </c>
      <c r="J158" s="411">
        <v>0</v>
      </c>
      <c r="K158" s="411">
        <v>0</v>
      </c>
      <c r="L158" s="411">
        <v>0</v>
      </c>
      <c r="M158" s="413">
        <v>0</v>
      </c>
      <c r="N158" s="413">
        <v>0</v>
      </c>
      <c r="O158" s="411">
        <v>8.3699999999999992</v>
      </c>
      <c r="P158" s="393">
        <f t="shared" si="14"/>
        <v>8.3699999999999992</v>
      </c>
      <c r="Q158" s="414">
        <f t="shared" si="15"/>
        <v>2.5399999999999991</v>
      </c>
      <c r="R158" s="415">
        <f t="shared" si="18"/>
        <v>1.4356775300171525</v>
      </c>
      <c r="T158" s="387" t="str">
        <f>VLOOKUP(A158,'crop 22'!$A$10:$A$724,1,0)</f>
        <v>WHITE HEAVEN</v>
      </c>
    </row>
    <row r="159" spans="1:20" ht="12" customHeight="1">
      <c r="A159" s="410" t="s">
        <v>1377</v>
      </c>
      <c r="B159" s="410" t="s">
        <v>1058</v>
      </c>
      <c r="C159" s="411">
        <v>0.01</v>
      </c>
      <c r="D159" s="411">
        <v>0</v>
      </c>
      <c r="E159" s="411">
        <v>0</v>
      </c>
      <c r="F159" s="412" t="s">
        <v>910</v>
      </c>
      <c r="G159" s="412" t="s">
        <v>910</v>
      </c>
      <c r="H159" s="411">
        <v>5.21</v>
      </c>
      <c r="I159" s="393">
        <f t="shared" si="13"/>
        <v>5.21</v>
      </c>
      <c r="J159" s="411">
        <v>0</v>
      </c>
      <c r="K159" s="411">
        <v>0</v>
      </c>
      <c r="L159" s="411">
        <v>0</v>
      </c>
      <c r="M159" s="413">
        <v>0</v>
      </c>
      <c r="N159" s="413">
        <v>0</v>
      </c>
      <c r="O159" s="411">
        <v>3.11</v>
      </c>
      <c r="P159" s="393">
        <f t="shared" si="14"/>
        <v>3.11</v>
      </c>
      <c r="Q159" s="414">
        <f t="shared" si="15"/>
        <v>-2.1</v>
      </c>
      <c r="R159" s="415">
        <f t="shared" si="18"/>
        <v>0.59692898272552786</v>
      </c>
      <c r="T159" s="387" t="str">
        <f>VLOOKUP(A159,'crop 22'!$A$10:$A$724,1,0)</f>
        <v>WOORI TOWER</v>
      </c>
    </row>
    <row r="160" spans="1:20" ht="12" customHeight="1">
      <c r="A160" s="410" t="s">
        <v>1388</v>
      </c>
      <c r="B160" s="410" t="s">
        <v>1389</v>
      </c>
      <c r="C160" s="411">
        <v>0</v>
      </c>
      <c r="D160" s="411">
        <v>0</v>
      </c>
      <c r="E160" s="411">
        <v>0</v>
      </c>
      <c r="F160" s="412" t="s">
        <v>910</v>
      </c>
      <c r="G160" s="412" t="s">
        <v>910</v>
      </c>
      <c r="H160" s="411">
        <v>0.59</v>
      </c>
      <c r="I160" s="393">
        <f t="shared" si="13"/>
        <v>0.59</v>
      </c>
      <c r="J160" s="411">
        <v>0</v>
      </c>
      <c r="K160" s="411">
        <v>0.04</v>
      </c>
      <c r="L160" s="411">
        <v>0</v>
      </c>
      <c r="M160" s="413">
        <v>0</v>
      </c>
      <c r="N160" s="413">
        <v>0</v>
      </c>
      <c r="O160" s="411">
        <v>0.31</v>
      </c>
      <c r="P160" s="393">
        <f t="shared" si="14"/>
        <v>0.31</v>
      </c>
      <c r="Q160" s="414">
        <f t="shared" si="15"/>
        <v>-0.27999999999999997</v>
      </c>
      <c r="R160" s="415">
        <f t="shared" si="18"/>
        <v>0.52542372881355937</v>
      </c>
      <c r="T160" s="387" t="str">
        <f>VLOOKUP(A160,'crop 22'!$A$10:$A$724,1,0)</f>
        <v>ZEBA</v>
      </c>
    </row>
    <row r="161" spans="1:20" ht="12" customHeight="1">
      <c r="A161" s="410" t="s">
        <v>908</v>
      </c>
      <c r="B161" s="410" t="s">
        <v>909</v>
      </c>
      <c r="C161" s="411">
        <v>0</v>
      </c>
      <c r="D161" s="411">
        <v>0</v>
      </c>
      <c r="E161" s="411">
        <v>0.74</v>
      </c>
      <c r="F161" s="412" t="s">
        <v>910</v>
      </c>
      <c r="G161" s="412" t="s">
        <v>910</v>
      </c>
      <c r="H161" s="411">
        <v>1.49</v>
      </c>
      <c r="I161" s="393">
        <f t="shared" si="13"/>
        <v>2.23</v>
      </c>
      <c r="J161" s="411">
        <v>0</v>
      </c>
      <c r="K161" s="411">
        <v>0</v>
      </c>
      <c r="L161" s="411">
        <v>0.86</v>
      </c>
      <c r="M161" s="413">
        <v>0.79</v>
      </c>
      <c r="N161" s="413">
        <v>7.0000000000000007E-2</v>
      </c>
      <c r="O161" s="411">
        <v>1.84</v>
      </c>
      <c r="P161" s="393">
        <f t="shared" si="14"/>
        <v>2.7</v>
      </c>
      <c r="Q161" s="414">
        <f t="shared" si="15"/>
        <v>0.4700000000000002</v>
      </c>
      <c r="R161" s="415">
        <f t="shared" si="18"/>
        <v>1.2107623318385652</v>
      </c>
      <c r="T161" s="387" t="str">
        <f>VLOOKUP(A161,'crop 22'!$A$10:$A$724,1,0)</f>
        <v>ACCOLADE</v>
      </c>
    </row>
    <row r="162" spans="1:20" ht="12" customHeight="1">
      <c r="A162" s="410" t="s">
        <v>913</v>
      </c>
      <c r="B162" s="410" t="s">
        <v>909</v>
      </c>
      <c r="C162" s="411">
        <v>0</v>
      </c>
      <c r="D162" s="411">
        <v>0</v>
      </c>
      <c r="E162" s="411">
        <v>0</v>
      </c>
      <c r="F162" s="412" t="s">
        <v>910</v>
      </c>
      <c r="G162" s="412" t="s">
        <v>910</v>
      </c>
      <c r="H162" s="411">
        <v>0.06</v>
      </c>
      <c r="I162" s="393">
        <f t="shared" si="13"/>
        <v>0.06</v>
      </c>
      <c r="J162" s="411">
        <v>0</v>
      </c>
      <c r="K162" s="411">
        <v>0</v>
      </c>
      <c r="L162" s="411">
        <v>0</v>
      </c>
      <c r="M162" s="413">
        <v>0</v>
      </c>
      <c r="N162" s="413">
        <v>0</v>
      </c>
      <c r="O162" s="411">
        <v>0.09</v>
      </c>
      <c r="P162" s="393">
        <f t="shared" si="14"/>
        <v>0.09</v>
      </c>
      <c r="Q162" s="414">
        <f t="shared" si="15"/>
        <v>0.03</v>
      </c>
      <c r="R162" s="415">
        <f t="shared" si="18"/>
        <v>1.5</v>
      </c>
      <c r="T162" s="387" t="str">
        <f>VLOOKUP(A162,'crop 22'!$A$10:$A$724,1,0)</f>
        <v>ALANNO</v>
      </c>
    </row>
    <row r="163" spans="1:20" ht="12" customHeight="1">
      <c r="A163" s="410" t="s">
        <v>920</v>
      </c>
      <c r="B163" s="410" t="s">
        <v>909</v>
      </c>
      <c r="C163" s="411">
        <v>0</v>
      </c>
      <c r="D163" s="411">
        <v>0</v>
      </c>
      <c r="E163" s="411">
        <v>0.36</v>
      </c>
      <c r="F163" s="412" t="s">
        <v>910</v>
      </c>
      <c r="G163" s="412" t="s">
        <v>910</v>
      </c>
      <c r="H163" s="411">
        <v>0.31</v>
      </c>
      <c r="I163" s="393">
        <f t="shared" si="13"/>
        <v>0.66999999999999993</v>
      </c>
      <c r="J163" s="411">
        <v>0</v>
      </c>
      <c r="K163" s="411">
        <v>0.42</v>
      </c>
      <c r="L163" s="411">
        <v>0</v>
      </c>
      <c r="M163" s="413">
        <v>0</v>
      </c>
      <c r="N163" s="413">
        <v>0</v>
      </c>
      <c r="O163" s="411">
        <v>0.41</v>
      </c>
      <c r="P163" s="393">
        <f t="shared" si="14"/>
        <v>0.41</v>
      </c>
      <c r="Q163" s="414">
        <f t="shared" si="15"/>
        <v>-0.25999999999999995</v>
      </c>
      <c r="R163" s="415">
        <f t="shared" si="18"/>
        <v>0.61194029850746268</v>
      </c>
      <c r="T163" s="387" t="str">
        <f>VLOOKUP(A163,'crop 22'!$A$10:$A$724,1,0)</f>
        <v>AMAZING GRACE</v>
      </c>
    </row>
    <row r="164" spans="1:20" ht="12" customHeight="1">
      <c r="A164" s="410" t="s">
        <v>922</v>
      </c>
      <c r="B164" s="410" t="s">
        <v>909</v>
      </c>
      <c r="C164" s="411">
        <v>0</v>
      </c>
      <c r="D164" s="411">
        <v>0</v>
      </c>
      <c r="E164" s="411">
        <v>0.49</v>
      </c>
      <c r="F164" s="412" t="s">
        <v>910</v>
      </c>
      <c r="G164" s="412" t="s">
        <v>910</v>
      </c>
      <c r="H164" s="411">
        <v>1.64</v>
      </c>
      <c r="I164" s="393">
        <f t="shared" si="13"/>
        <v>2.13</v>
      </c>
      <c r="J164" s="411">
        <v>0</v>
      </c>
      <c r="K164" s="411">
        <v>0</v>
      </c>
      <c r="L164" s="411">
        <v>1.51</v>
      </c>
      <c r="M164" s="413">
        <v>1.42</v>
      </c>
      <c r="N164" s="413">
        <v>0.09</v>
      </c>
      <c r="O164" s="411">
        <v>1.79</v>
      </c>
      <c r="P164" s="393">
        <f t="shared" si="14"/>
        <v>3.3</v>
      </c>
      <c r="Q164" s="414">
        <f t="shared" si="15"/>
        <v>1.17</v>
      </c>
      <c r="R164" s="415">
        <f t="shared" si="18"/>
        <v>1.5492957746478873</v>
      </c>
      <c r="T164" s="387" t="str">
        <f>VLOOKUP(A164,'crop 22'!$A$10:$A$724,1,0)</f>
        <v>AMISTAD</v>
      </c>
    </row>
    <row r="165" spans="1:20" ht="12" customHeight="1">
      <c r="A165" s="410" t="s">
        <v>923</v>
      </c>
      <c r="B165" s="410" t="s">
        <v>909</v>
      </c>
      <c r="C165" s="411">
        <v>0</v>
      </c>
      <c r="D165" s="411">
        <v>0</v>
      </c>
      <c r="E165" s="411">
        <v>4.33</v>
      </c>
      <c r="F165" s="412" t="s">
        <v>910</v>
      </c>
      <c r="G165" s="412" t="s">
        <v>910</v>
      </c>
      <c r="H165" s="411">
        <v>2.77</v>
      </c>
      <c r="I165" s="393">
        <f t="shared" si="13"/>
        <v>7.1</v>
      </c>
      <c r="J165" s="411">
        <v>0</v>
      </c>
      <c r="K165" s="411">
        <v>0</v>
      </c>
      <c r="L165" s="411">
        <v>3.32</v>
      </c>
      <c r="M165" s="413">
        <v>2.6</v>
      </c>
      <c r="N165" s="413">
        <v>0.71</v>
      </c>
      <c r="O165" s="411">
        <v>9.6199999999999992</v>
      </c>
      <c r="P165" s="393">
        <f t="shared" si="14"/>
        <v>12.94</v>
      </c>
      <c r="Q165" s="414">
        <f t="shared" si="15"/>
        <v>5.84</v>
      </c>
      <c r="R165" s="415">
        <f t="shared" si="18"/>
        <v>1.8225352112676056</v>
      </c>
      <c r="T165" s="387" t="str">
        <f>VLOOKUP(A165,'crop 22'!$A$10:$A$724,1,0)</f>
        <v>ANOUSKA DL111067</v>
      </c>
    </row>
    <row r="166" spans="1:20" ht="12" customHeight="1">
      <c r="A166" s="410" t="s">
        <v>928</v>
      </c>
      <c r="B166" s="410" t="s">
        <v>909</v>
      </c>
      <c r="C166" s="411">
        <v>0.02</v>
      </c>
      <c r="D166" s="411">
        <v>0</v>
      </c>
      <c r="E166" s="411">
        <v>0.26</v>
      </c>
      <c r="F166" s="412" t="s">
        <v>910</v>
      </c>
      <c r="G166" s="412" t="s">
        <v>910</v>
      </c>
      <c r="H166" s="411">
        <v>0.17</v>
      </c>
      <c r="I166" s="393">
        <f t="shared" si="13"/>
        <v>0.43000000000000005</v>
      </c>
      <c r="J166" s="411">
        <v>0.03</v>
      </c>
      <c r="K166" s="411">
        <v>0</v>
      </c>
      <c r="L166" s="411">
        <v>0.53</v>
      </c>
      <c r="M166" s="413">
        <v>0.51</v>
      </c>
      <c r="N166" s="413">
        <v>0.02</v>
      </c>
      <c r="O166" s="411">
        <v>0.5</v>
      </c>
      <c r="P166" s="393">
        <f t="shared" si="14"/>
        <v>1.03</v>
      </c>
      <c r="Q166" s="414">
        <f t="shared" si="15"/>
        <v>0.6</v>
      </c>
      <c r="R166" s="415">
        <f t="shared" si="18"/>
        <v>2.3953488372093021</v>
      </c>
      <c r="T166" s="387" t="str">
        <f>VLOOKUP(A166,'crop 22'!$A$10:$A$724,1,0)</f>
        <v>AROSA</v>
      </c>
    </row>
    <row r="167" spans="1:20" ht="12" customHeight="1">
      <c r="A167" s="410" t="s">
        <v>929</v>
      </c>
      <c r="B167" s="410" t="s">
        <v>909</v>
      </c>
      <c r="C167" s="411">
        <v>0.01</v>
      </c>
      <c r="D167" s="411">
        <v>0</v>
      </c>
      <c r="E167" s="411">
        <v>0.2</v>
      </c>
      <c r="F167" s="412" t="s">
        <v>910</v>
      </c>
      <c r="G167" s="412" t="s">
        <v>910</v>
      </c>
      <c r="H167" s="411">
        <v>0.95</v>
      </c>
      <c r="I167" s="393">
        <f t="shared" si="13"/>
        <v>1.1499999999999999</v>
      </c>
      <c r="J167" s="411">
        <v>0.01</v>
      </c>
      <c r="K167" s="411">
        <v>0</v>
      </c>
      <c r="L167" s="411">
        <v>0.55000000000000004</v>
      </c>
      <c r="M167" s="413">
        <v>0.55000000000000004</v>
      </c>
      <c r="N167" s="413">
        <v>0</v>
      </c>
      <c r="O167" s="411">
        <v>0.32</v>
      </c>
      <c r="P167" s="393">
        <f t="shared" si="14"/>
        <v>0.87000000000000011</v>
      </c>
      <c r="Q167" s="414">
        <f t="shared" si="15"/>
        <v>-0.2799999999999998</v>
      </c>
      <c r="R167" s="415">
        <f t="shared" si="18"/>
        <v>0.75652173913043497</v>
      </c>
      <c r="T167" s="387" t="str">
        <f>VLOOKUP(A167,'crop 22'!$A$10:$A$724,1,0)</f>
        <v>ASCOT</v>
      </c>
    </row>
    <row r="168" spans="1:20" ht="12" customHeight="1">
      <c r="A168" s="410" t="s">
        <v>931</v>
      </c>
      <c r="B168" s="410" t="s">
        <v>909</v>
      </c>
      <c r="C168" s="411">
        <v>0</v>
      </c>
      <c r="D168" s="411">
        <v>0</v>
      </c>
      <c r="E168" s="411">
        <v>0.21</v>
      </c>
      <c r="F168" s="412" t="s">
        <v>910</v>
      </c>
      <c r="G168" s="412" t="s">
        <v>910</v>
      </c>
      <c r="H168" s="411">
        <v>4.3499999999999996</v>
      </c>
      <c r="I168" s="393">
        <f t="shared" si="13"/>
        <v>4.5599999999999996</v>
      </c>
      <c r="J168" s="411">
        <v>0</v>
      </c>
      <c r="K168" s="411">
        <v>0.32</v>
      </c>
      <c r="L168" s="411">
        <v>0</v>
      </c>
      <c r="M168" s="413">
        <v>0</v>
      </c>
      <c r="N168" s="413">
        <v>0</v>
      </c>
      <c r="O168" s="411">
        <v>1.79</v>
      </c>
      <c r="P168" s="393">
        <f t="shared" si="14"/>
        <v>1.79</v>
      </c>
      <c r="Q168" s="414">
        <f t="shared" si="15"/>
        <v>-2.7699999999999996</v>
      </c>
      <c r="R168" s="415">
        <f t="shared" si="18"/>
        <v>0.39254385964912286</v>
      </c>
      <c r="T168" s="387" t="str">
        <f>VLOOKUP(A168,'crop 22'!$A$10:$A$724,1,0)</f>
        <v>ASTERIAN</v>
      </c>
    </row>
    <row r="169" spans="1:20" ht="12" customHeight="1">
      <c r="A169" s="410" t="s">
        <v>932</v>
      </c>
      <c r="B169" s="410" t="s">
        <v>909</v>
      </c>
      <c r="C169" s="411">
        <v>0</v>
      </c>
      <c r="D169" s="411">
        <v>0.8</v>
      </c>
      <c r="E169" s="411">
        <v>8.56</v>
      </c>
      <c r="F169" s="412" t="s">
        <v>910</v>
      </c>
      <c r="G169" s="412" t="s">
        <v>910</v>
      </c>
      <c r="H169" s="411">
        <v>11.62</v>
      </c>
      <c r="I169" s="393">
        <f t="shared" ref="I169:I232" si="19">H169+E169</f>
        <v>20.18</v>
      </c>
      <c r="J169" s="411">
        <v>0</v>
      </c>
      <c r="K169" s="411">
        <v>1.42</v>
      </c>
      <c r="L169" s="411">
        <v>7.58</v>
      </c>
      <c r="M169" s="413">
        <v>1.94</v>
      </c>
      <c r="N169" s="413">
        <v>5.64</v>
      </c>
      <c r="O169" s="411">
        <v>11.22</v>
      </c>
      <c r="P169" s="393">
        <f t="shared" ref="P169:P232" si="20">O169+L169</f>
        <v>18.8</v>
      </c>
      <c r="Q169" s="414">
        <f t="shared" ref="Q169:Q232" si="21">P169-I169</f>
        <v>-1.379999999999999</v>
      </c>
      <c r="R169" s="415">
        <f t="shared" si="18"/>
        <v>0.93161546085232905</v>
      </c>
      <c r="T169" s="387" t="str">
        <f>VLOOKUP(A169,'crop 22'!$A$10:$A$724,1,0)</f>
        <v>BACARDI</v>
      </c>
    </row>
    <row r="170" spans="1:20" ht="12" customHeight="1">
      <c r="A170" s="410" t="s">
        <v>942</v>
      </c>
      <c r="B170" s="410" t="s">
        <v>909</v>
      </c>
      <c r="C170" s="411">
        <v>0</v>
      </c>
      <c r="D170" s="411">
        <v>0</v>
      </c>
      <c r="E170" s="411">
        <v>7.0000000000000007E-2</v>
      </c>
      <c r="F170" s="412" t="s">
        <v>910</v>
      </c>
      <c r="G170" s="412" t="s">
        <v>910</v>
      </c>
      <c r="H170" s="411">
        <v>0.56999999999999995</v>
      </c>
      <c r="I170" s="393">
        <f t="shared" si="19"/>
        <v>0.6399999999999999</v>
      </c>
      <c r="J170" s="411">
        <v>0</v>
      </c>
      <c r="K170" s="411">
        <v>0</v>
      </c>
      <c r="L170" s="411">
        <v>0.09</v>
      </c>
      <c r="M170" s="413">
        <v>0.09</v>
      </c>
      <c r="N170" s="413">
        <v>0</v>
      </c>
      <c r="O170" s="411">
        <v>0.28000000000000003</v>
      </c>
      <c r="P170" s="393">
        <f t="shared" si="20"/>
        <v>0.37</v>
      </c>
      <c r="Q170" s="414">
        <f t="shared" si="21"/>
        <v>-0.26999999999999991</v>
      </c>
      <c r="R170" s="415">
        <f t="shared" si="18"/>
        <v>0.57812500000000011</v>
      </c>
      <c r="T170" s="387" t="str">
        <f>VLOOKUP(A170,'crop 22'!$A$10:$A$724,1,0)</f>
        <v>BEAUTYTREND</v>
      </c>
    </row>
    <row r="171" spans="1:20" ht="12" customHeight="1">
      <c r="A171" s="410" t="s">
        <v>948</v>
      </c>
      <c r="B171" s="410" t="s">
        <v>909</v>
      </c>
      <c r="C171" s="411">
        <v>0</v>
      </c>
      <c r="D171" s="411">
        <v>0.64</v>
      </c>
      <c r="E171" s="411">
        <v>0.3</v>
      </c>
      <c r="F171" s="412" t="s">
        <v>910</v>
      </c>
      <c r="G171" s="412" t="s">
        <v>910</v>
      </c>
      <c r="H171" s="411">
        <v>1.1599999999999999</v>
      </c>
      <c r="I171" s="393">
        <f t="shared" si="19"/>
        <v>1.46</v>
      </c>
      <c r="J171" s="411">
        <v>0</v>
      </c>
      <c r="K171" s="411">
        <v>0.19</v>
      </c>
      <c r="L171" s="411">
        <v>0.76</v>
      </c>
      <c r="M171" s="413">
        <v>0.19</v>
      </c>
      <c r="N171" s="413">
        <v>0.56999999999999995</v>
      </c>
      <c r="O171" s="411">
        <v>2.2000000000000002</v>
      </c>
      <c r="P171" s="393">
        <f t="shared" si="20"/>
        <v>2.96</v>
      </c>
      <c r="Q171" s="414">
        <f t="shared" si="21"/>
        <v>1.5</v>
      </c>
      <c r="R171" s="415">
        <f t="shared" si="18"/>
        <v>2.0273972602739727</v>
      </c>
      <c r="T171" s="387" t="str">
        <f>VLOOKUP(A171,'crop 22'!$A$10:$A$724,1,0)</f>
        <v>BIG NEWS</v>
      </c>
    </row>
    <row r="172" spans="1:20" ht="12" customHeight="1">
      <c r="A172" s="410" t="s">
        <v>949</v>
      </c>
      <c r="B172" s="410" t="s">
        <v>909</v>
      </c>
      <c r="C172" s="411">
        <v>0</v>
      </c>
      <c r="D172" s="411">
        <v>0</v>
      </c>
      <c r="E172" s="411">
        <v>0.53</v>
      </c>
      <c r="F172" s="412" t="s">
        <v>910</v>
      </c>
      <c r="G172" s="412" t="s">
        <v>910</v>
      </c>
      <c r="H172" s="411">
        <v>0.48</v>
      </c>
      <c r="I172" s="393">
        <f t="shared" si="19"/>
        <v>1.01</v>
      </c>
      <c r="J172" s="411">
        <v>0</v>
      </c>
      <c r="K172" s="411">
        <v>0</v>
      </c>
      <c r="L172" s="411">
        <v>0.46</v>
      </c>
      <c r="M172" s="413">
        <v>0.44</v>
      </c>
      <c r="N172" s="413">
        <v>0.02</v>
      </c>
      <c r="O172" s="411">
        <v>1.24</v>
      </c>
      <c r="P172" s="393">
        <f t="shared" si="20"/>
        <v>1.7</v>
      </c>
      <c r="Q172" s="414">
        <f t="shared" si="21"/>
        <v>0.69</v>
      </c>
      <c r="R172" s="415">
        <f t="shared" si="18"/>
        <v>1.6831683168316831</v>
      </c>
      <c r="T172" s="387" t="str">
        <f>VLOOKUP(A172,'crop 22'!$A$10:$A$724,1,0)</f>
        <v>BIG SMILE</v>
      </c>
    </row>
    <row r="173" spans="1:20" ht="12" customHeight="1">
      <c r="A173" s="410" t="s">
        <v>950</v>
      </c>
      <c r="B173" s="410" t="s">
        <v>909</v>
      </c>
      <c r="C173" s="411">
        <v>0</v>
      </c>
      <c r="D173" s="411">
        <v>0</v>
      </c>
      <c r="E173" s="411">
        <v>0.4</v>
      </c>
      <c r="F173" s="412" t="s">
        <v>910</v>
      </c>
      <c r="G173" s="412" t="s">
        <v>910</v>
      </c>
      <c r="H173" s="411">
        <v>1.85</v>
      </c>
      <c r="I173" s="393">
        <f t="shared" si="19"/>
        <v>2.25</v>
      </c>
      <c r="J173" s="411">
        <v>0</v>
      </c>
      <c r="K173" s="411">
        <v>0</v>
      </c>
      <c r="L173" s="411">
        <v>0.67</v>
      </c>
      <c r="M173" s="413">
        <v>0.67</v>
      </c>
      <c r="N173" s="413">
        <v>0</v>
      </c>
      <c r="O173" s="411">
        <v>1.25</v>
      </c>
      <c r="P173" s="393">
        <f t="shared" si="20"/>
        <v>1.92</v>
      </c>
      <c r="Q173" s="414">
        <f t="shared" si="21"/>
        <v>-0.33000000000000007</v>
      </c>
      <c r="R173" s="415">
        <f t="shared" si="18"/>
        <v>0.85333333333333328</v>
      </c>
      <c r="T173" s="387" t="str">
        <f>VLOOKUP(A173,'crop 22'!$A$10:$A$724,1,0)</f>
        <v>BINASCO</v>
      </c>
    </row>
    <row r="174" spans="1:20" ht="12" customHeight="1">
      <c r="A174" s="410" t="s">
        <v>954</v>
      </c>
      <c r="B174" s="410" t="s">
        <v>909</v>
      </c>
      <c r="C174" s="411">
        <v>0</v>
      </c>
      <c r="D174" s="411">
        <v>0</v>
      </c>
      <c r="E174" s="411">
        <v>0.41</v>
      </c>
      <c r="F174" s="412" t="s">
        <v>910</v>
      </c>
      <c r="G174" s="412" t="s">
        <v>910</v>
      </c>
      <c r="H174" s="411">
        <v>1.9</v>
      </c>
      <c r="I174" s="393">
        <f t="shared" si="19"/>
        <v>2.31</v>
      </c>
      <c r="J174" s="411">
        <v>0</v>
      </c>
      <c r="K174" s="411">
        <v>0</v>
      </c>
      <c r="L174" s="411">
        <v>0.39</v>
      </c>
      <c r="M174" s="413">
        <v>0.2</v>
      </c>
      <c r="N174" s="413">
        <v>0.19</v>
      </c>
      <c r="O174" s="411">
        <v>0.92</v>
      </c>
      <c r="P174" s="393">
        <f t="shared" si="20"/>
        <v>1.31</v>
      </c>
      <c r="Q174" s="414">
        <f t="shared" si="21"/>
        <v>-1</v>
      </c>
      <c r="R174" s="415">
        <f t="shared" si="18"/>
        <v>0.5670995670995671</v>
      </c>
      <c r="T174" s="387" t="str">
        <f>VLOOKUP(A174,'crop 22'!$A$10:$A$724,1,0)</f>
        <v>BOMBASTIC</v>
      </c>
    </row>
    <row r="175" spans="1:20" ht="12" customHeight="1">
      <c r="A175" s="410" t="s">
        <v>957</v>
      </c>
      <c r="B175" s="410" t="s">
        <v>909</v>
      </c>
      <c r="C175" s="411">
        <v>0</v>
      </c>
      <c r="D175" s="411">
        <v>0</v>
      </c>
      <c r="E175" s="411">
        <v>0.71</v>
      </c>
      <c r="F175" s="412" t="s">
        <v>910</v>
      </c>
      <c r="G175" s="412" t="s">
        <v>910</v>
      </c>
      <c r="H175" s="411">
        <v>1.46</v>
      </c>
      <c r="I175" s="393">
        <f t="shared" si="19"/>
        <v>2.17</v>
      </c>
      <c r="J175" s="411">
        <v>0</v>
      </c>
      <c r="K175" s="411">
        <v>0</v>
      </c>
      <c r="L175" s="411">
        <v>0.63</v>
      </c>
      <c r="M175" s="413">
        <v>0.53</v>
      </c>
      <c r="N175" s="413">
        <v>0.1</v>
      </c>
      <c r="O175" s="411">
        <v>1.32</v>
      </c>
      <c r="P175" s="393">
        <f t="shared" si="20"/>
        <v>1.9500000000000002</v>
      </c>
      <c r="Q175" s="414">
        <f t="shared" si="21"/>
        <v>-0.21999999999999975</v>
      </c>
      <c r="R175" s="415">
        <f t="shared" si="18"/>
        <v>0.89861751152073743</v>
      </c>
      <c r="T175" s="387" t="str">
        <f>VLOOKUP(A175,'crop 22'!$A$10:$A$724,1,0)</f>
        <v>BOWL OF BEAUTY</v>
      </c>
    </row>
    <row r="176" spans="1:20" ht="12" customHeight="1">
      <c r="A176" s="410" t="s">
        <v>963</v>
      </c>
      <c r="B176" s="410" t="s">
        <v>909</v>
      </c>
      <c r="C176" s="411">
        <v>0</v>
      </c>
      <c r="D176" s="411">
        <v>0</v>
      </c>
      <c r="E176" s="411">
        <v>0.08</v>
      </c>
      <c r="F176" s="412" t="s">
        <v>910</v>
      </c>
      <c r="G176" s="412" t="s">
        <v>910</v>
      </c>
      <c r="H176" s="411">
        <v>0.23</v>
      </c>
      <c r="I176" s="393">
        <f t="shared" si="19"/>
        <v>0.31</v>
      </c>
      <c r="J176" s="411">
        <v>0</v>
      </c>
      <c r="K176" s="411">
        <v>0</v>
      </c>
      <c r="L176" s="411">
        <v>7.0000000000000007E-2</v>
      </c>
      <c r="M176" s="413">
        <v>7.0000000000000007E-2</v>
      </c>
      <c r="N176" s="413">
        <v>0</v>
      </c>
      <c r="O176" s="411">
        <v>0.26</v>
      </c>
      <c r="P176" s="393">
        <f t="shared" si="20"/>
        <v>0.33</v>
      </c>
      <c r="Q176" s="414">
        <f t="shared" si="21"/>
        <v>2.0000000000000018E-2</v>
      </c>
      <c r="R176" s="415">
        <f t="shared" si="18"/>
        <v>1.0645161290322582</v>
      </c>
      <c r="T176" s="387" t="str">
        <f>VLOOKUP(A176,'crop 22'!$A$10:$A$724,1,0)</f>
        <v>BRILLIANT STAR DELIGHT</v>
      </c>
    </row>
    <row r="177" spans="1:20" ht="12" customHeight="1">
      <c r="A177" s="410" t="s">
        <v>965</v>
      </c>
      <c r="B177" s="410" t="s">
        <v>909</v>
      </c>
      <c r="C177" s="411">
        <v>0</v>
      </c>
      <c r="D177" s="411">
        <v>0.08</v>
      </c>
      <c r="E177" s="411">
        <v>0.39</v>
      </c>
      <c r="F177" s="412" t="s">
        <v>910</v>
      </c>
      <c r="G177" s="412" t="s">
        <v>910</v>
      </c>
      <c r="H177" s="411">
        <v>2.2400000000000002</v>
      </c>
      <c r="I177" s="393">
        <f t="shared" si="19"/>
        <v>2.6300000000000003</v>
      </c>
      <c r="J177" s="411">
        <v>0</v>
      </c>
      <c r="K177" s="411">
        <v>0</v>
      </c>
      <c r="L177" s="411">
        <v>0.08</v>
      </c>
      <c r="M177" s="413">
        <v>0.08</v>
      </c>
      <c r="N177" s="413">
        <v>0</v>
      </c>
      <c r="O177" s="411">
        <v>2.02</v>
      </c>
      <c r="P177" s="393">
        <f t="shared" si="20"/>
        <v>2.1</v>
      </c>
      <c r="Q177" s="414">
        <f t="shared" si="21"/>
        <v>-0.53000000000000025</v>
      </c>
      <c r="R177" s="415">
        <f t="shared" si="18"/>
        <v>0.79847908745247143</v>
      </c>
      <c r="T177" s="387" t="str">
        <f>VLOOKUP(A177,'crop 22'!$A$10:$A$724,1,0)</f>
        <v>BUDAPEST</v>
      </c>
    </row>
    <row r="178" spans="1:20" ht="12" customHeight="1">
      <c r="A178" s="410" t="s">
        <v>967</v>
      </c>
      <c r="B178" s="410" t="s">
        <v>909</v>
      </c>
      <c r="C178" s="411">
        <v>0</v>
      </c>
      <c r="D178" s="411">
        <v>0</v>
      </c>
      <c r="E178" s="411">
        <v>0.63</v>
      </c>
      <c r="F178" s="412" t="s">
        <v>910</v>
      </c>
      <c r="G178" s="412" t="s">
        <v>910</v>
      </c>
      <c r="H178" s="411">
        <v>1.2</v>
      </c>
      <c r="I178" s="393">
        <f t="shared" si="19"/>
        <v>1.83</v>
      </c>
      <c r="J178" s="411">
        <v>0</v>
      </c>
      <c r="K178" s="411">
        <v>0</v>
      </c>
      <c r="L178" s="411">
        <v>0</v>
      </c>
      <c r="M178" s="413">
        <v>0</v>
      </c>
      <c r="N178" s="413">
        <v>0</v>
      </c>
      <c r="O178" s="411">
        <v>0.82</v>
      </c>
      <c r="P178" s="393">
        <f t="shared" si="20"/>
        <v>0.82</v>
      </c>
      <c r="Q178" s="414">
        <f t="shared" si="21"/>
        <v>-1.0100000000000002</v>
      </c>
      <c r="R178" s="415">
        <f t="shared" si="18"/>
        <v>0.44808743169398901</v>
      </c>
      <c r="T178" s="387" t="str">
        <f>VLOOKUP(A178,'crop 22'!$A$10:$A$724,1,0)</f>
        <v>CABELLA</v>
      </c>
    </row>
    <row r="179" spans="1:20" ht="12" customHeight="1">
      <c r="A179" s="410" t="s">
        <v>974</v>
      </c>
      <c r="B179" s="410" t="s">
        <v>909</v>
      </c>
      <c r="C179" s="411">
        <v>0</v>
      </c>
      <c r="D179" s="411">
        <v>0.09</v>
      </c>
      <c r="E179" s="411">
        <v>2.76</v>
      </c>
      <c r="F179" s="412" t="s">
        <v>910</v>
      </c>
      <c r="G179" s="412" t="s">
        <v>910</v>
      </c>
      <c r="H179" s="411">
        <v>5.53</v>
      </c>
      <c r="I179" s="393">
        <f t="shared" si="19"/>
        <v>8.2899999999999991</v>
      </c>
      <c r="J179" s="411">
        <v>7.0000000000000007E-2</v>
      </c>
      <c r="K179" s="411">
        <v>0</v>
      </c>
      <c r="L179" s="411">
        <v>2.4</v>
      </c>
      <c r="M179" s="413">
        <v>1.04</v>
      </c>
      <c r="N179" s="413">
        <v>1.36</v>
      </c>
      <c r="O179" s="411">
        <v>6.54</v>
      </c>
      <c r="P179" s="393">
        <f t="shared" si="20"/>
        <v>8.94</v>
      </c>
      <c r="Q179" s="414">
        <f t="shared" si="21"/>
        <v>0.65000000000000036</v>
      </c>
      <c r="R179" s="415">
        <f t="shared" si="18"/>
        <v>1.0784077201447528</v>
      </c>
      <c r="T179" s="387" t="str">
        <f>VLOOKUP(A179,'crop 22'!$A$10:$A$724,1,0)</f>
        <v>CALVADOS</v>
      </c>
    </row>
    <row r="180" spans="1:20" ht="12" customHeight="1">
      <c r="A180" s="410" t="s">
        <v>975</v>
      </c>
      <c r="B180" s="410" t="s">
        <v>909</v>
      </c>
      <c r="C180" s="411">
        <v>0.03</v>
      </c>
      <c r="D180" s="411">
        <v>0.24</v>
      </c>
      <c r="E180" s="411">
        <v>3.14</v>
      </c>
      <c r="F180" s="412" t="s">
        <v>910</v>
      </c>
      <c r="G180" s="412" t="s">
        <v>910</v>
      </c>
      <c r="H180" s="411">
        <v>5.12</v>
      </c>
      <c r="I180" s="393">
        <f t="shared" si="19"/>
        <v>8.26</v>
      </c>
      <c r="J180" s="411">
        <v>7.0000000000000007E-2</v>
      </c>
      <c r="K180" s="411">
        <v>0.08</v>
      </c>
      <c r="L180" s="411">
        <v>2.38</v>
      </c>
      <c r="M180" s="413">
        <v>2.38</v>
      </c>
      <c r="N180" s="413">
        <v>0</v>
      </c>
      <c r="O180" s="411">
        <v>6.38</v>
      </c>
      <c r="P180" s="393">
        <f t="shared" si="20"/>
        <v>8.76</v>
      </c>
      <c r="Q180" s="414">
        <f t="shared" si="21"/>
        <v>0.5</v>
      </c>
      <c r="R180" s="415">
        <f t="shared" si="18"/>
        <v>1.0605326876513317</v>
      </c>
      <c r="T180" s="387" t="str">
        <f>VLOOKUP(A180,'crop 22'!$A$10:$A$724,1,0)</f>
        <v>CANBERRA</v>
      </c>
    </row>
    <row r="181" spans="1:20" ht="12" customHeight="1">
      <c r="A181" s="410" t="s">
        <v>977</v>
      </c>
      <c r="B181" s="410" t="s">
        <v>909</v>
      </c>
      <c r="C181" s="411">
        <v>0</v>
      </c>
      <c r="D181" s="411">
        <v>0</v>
      </c>
      <c r="E181" s="411">
        <v>0</v>
      </c>
      <c r="F181" s="412" t="s">
        <v>910</v>
      </c>
      <c r="G181" s="412" t="s">
        <v>910</v>
      </c>
      <c r="H181" s="411">
        <v>0.12</v>
      </c>
      <c r="I181" s="393">
        <f t="shared" si="19"/>
        <v>0.12</v>
      </c>
      <c r="J181" s="411">
        <v>0</v>
      </c>
      <c r="K181" s="411">
        <v>0.02</v>
      </c>
      <c r="L181" s="411">
        <v>0</v>
      </c>
      <c r="M181" s="413">
        <v>0</v>
      </c>
      <c r="N181" s="413">
        <v>0</v>
      </c>
      <c r="O181" s="411">
        <v>0.16</v>
      </c>
      <c r="P181" s="393">
        <f t="shared" si="20"/>
        <v>0.16</v>
      </c>
      <c r="Q181" s="414">
        <f t="shared" si="21"/>
        <v>4.0000000000000008E-2</v>
      </c>
      <c r="R181" s="415">
        <f t="shared" si="18"/>
        <v>1.3333333333333335</v>
      </c>
      <c r="T181" s="387" t="str">
        <f>VLOOKUP(A181,'crop 22'!$A$10:$A$724,1,0)</f>
        <v>CANOVA</v>
      </c>
    </row>
    <row r="182" spans="1:20" ht="12" customHeight="1">
      <c r="A182" s="410" t="s">
        <v>978</v>
      </c>
      <c r="B182" s="410" t="s">
        <v>909</v>
      </c>
      <c r="C182" s="411">
        <v>0</v>
      </c>
      <c r="D182" s="411">
        <v>0.04</v>
      </c>
      <c r="E182" s="411">
        <v>0.28000000000000003</v>
      </c>
      <c r="F182" s="412" t="s">
        <v>910</v>
      </c>
      <c r="G182" s="412" t="s">
        <v>910</v>
      </c>
      <c r="H182" s="411">
        <v>0.65</v>
      </c>
      <c r="I182" s="393">
        <f t="shared" si="19"/>
        <v>0.93</v>
      </c>
      <c r="J182" s="411">
        <v>0.02</v>
      </c>
      <c r="K182" s="411">
        <v>0</v>
      </c>
      <c r="L182" s="411">
        <v>0.27</v>
      </c>
      <c r="M182" s="413">
        <v>0.27</v>
      </c>
      <c r="N182" s="413">
        <v>0</v>
      </c>
      <c r="O182" s="411">
        <v>0.62</v>
      </c>
      <c r="P182" s="393">
        <f t="shared" si="20"/>
        <v>0.89</v>
      </c>
      <c r="Q182" s="414">
        <f t="shared" si="21"/>
        <v>-4.0000000000000036E-2</v>
      </c>
      <c r="R182" s="415">
        <f t="shared" si="18"/>
        <v>0.95698924731182788</v>
      </c>
      <c r="T182" s="387" t="str">
        <f>VLOOKUP(A182,'crop 22'!$A$10:$A$724,1,0)</f>
        <v>CAPTAIN TRICOLORE</v>
      </c>
    </row>
    <row r="183" spans="1:20" ht="12" customHeight="1">
      <c r="A183" s="410" t="s">
        <v>980</v>
      </c>
      <c r="B183" s="410" t="s">
        <v>909</v>
      </c>
      <c r="C183" s="411">
        <v>0</v>
      </c>
      <c r="D183" s="411">
        <v>0</v>
      </c>
      <c r="E183" s="411">
        <v>4.5599999999999996</v>
      </c>
      <c r="F183" s="412" t="s">
        <v>910</v>
      </c>
      <c r="G183" s="412" t="s">
        <v>910</v>
      </c>
      <c r="H183" s="411">
        <v>3.26</v>
      </c>
      <c r="I183" s="393">
        <f t="shared" si="19"/>
        <v>7.8199999999999994</v>
      </c>
      <c r="J183" s="411">
        <v>0</v>
      </c>
      <c r="K183" s="411">
        <v>0.14000000000000001</v>
      </c>
      <c r="L183" s="411">
        <v>3.91</v>
      </c>
      <c r="M183" s="413">
        <v>2.12</v>
      </c>
      <c r="N183" s="413">
        <v>1.79</v>
      </c>
      <c r="O183" s="411">
        <v>2.76</v>
      </c>
      <c r="P183" s="393">
        <f t="shared" si="20"/>
        <v>6.67</v>
      </c>
      <c r="Q183" s="414">
        <f t="shared" si="21"/>
        <v>-1.1499999999999995</v>
      </c>
      <c r="R183" s="415">
        <f t="shared" si="18"/>
        <v>0.85294117647058831</v>
      </c>
      <c r="T183" s="387" t="str">
        <f>VLOOKUP(A183,'crop 22'!$A$10:$A$724,1,0)</f>
        <v>CASA BLANCA</v>
      </c>
    </row>
    <row r="184" spans="1:20" ht="12" customHeight="1">
      <c r="A184" s="410" t="s">
        <v>981</v>
      </c>
      <c r="B184" s="410" t="s">
        <v>909</v>
      </c>
      <c r="C184" s="411">
        <v>0</v>
      </c>
      <c r="D184" s="411">
        <v>0</v>
      </c>
      <c r="E184" s="411">
        <v>0.13</v>
      </c>
      <c r="F184" s="412" t="s">
        <v>910</v>
      </c>
      <c r="G184" s="412" t="s">
        <v>910</v>
      </c>
      <c r="H184" s="411">
        <v>0.18</v>
      </c>
      <c r="I184" s="393">
        <f t="shared" si="19"/>
        <v>0.31</v>
      </c>
      <c r="J184" s="411">
        <v>0</v>
      </c>
      <c r="K184" s="411">
        <v>0</v>
      </c>
      <c r="L184" s="411">
        <v>0.48</v>
      </c>
      <c r="M184" s="413">
        <v>0.23</v>
      </c>
      <c r="N184" s="413">
        <v>0.25</v>
      </c>
      <c r="O184" s="411">
        <v>0.59</v>
      </c>
      <c r="P184" s="393">
        <f t="shared" si="20"/>
        <v>1.0699999999999998</v>
      </c>
      <c r="Q184" s="414">
        <f t="shared" si="21"/>
        <v>0.75999999999999979</v>
      </c>
      <c r="R184" s="415">
        <f t="shared" ref="R184:R203" si="22">P184/I184</f>
        <v>3.4516129032258061</v>
      </c>
      <c r="T184" s="387" t="str">
        <f>VLOOKUP(A184,'crop 22'!$A$10:$A$724,1,0)</f>
        <v>CASERTA</v>
      </c>
    </row>
    <row r="185" spans="1:20" ht="12" customHeight="1">
      <c r="A185" s="410" t="s">
        <v>982</v>
      </c>
      <c r="B185" s="410" t="s">
        <v>909</v>
      </c>
      <c r="C185" s="411">
        <v>0</v>
      </c>
      <c r="D185" s="411">
        <v>0</v>
      </c>
      <c r="E185" s="411">
        <v>2.57</v>
      </c>
      <c r="F185" s="412" t="s">
        <v>910</v>
      </c>
      <c r="G185" s="412" t="s">
        <v>910</v>
      </c>
      <c r="H185" s="411">
        <v>4</v>
      </c>
      <c r="I185" s="393">
        <f t="shared" si="19"/>
        <v>6.57</v>
      </c>
      <c r="J185" s="411">
        <v>0</v>
      </c>
      <c r="K185" s="411">
        <v>0</v>
      </c>
      <c r="L185" s="411">
        <v>2.83</v>
      </c>
      <c r="M185" s="413">
        <v>1.34</v>
      </c>
      <c r="N185" s="413">
        <v>1.5</v>
      </c>
      <c r="O185" s="411">
        <v>5.09</v>
      </c>
      <c r="P185" s="393">
        <f t="shared" si="20"/>
        <v>7.92</v>
      </c>
      <c r="Q185" s="414">
        <f t="shared" si="21"/>
        <v>1.3499999999999996</v>
      </c>
      <c r="R185" s="415">
        <f t="shared" si="22"/>
        <v>1.2054794520547945</v>
      </c>
      <c r="T185" s="387" t="str">
        <f>VLOOKUP(A185,'crop 22'!$A$10:$A$724,1,0)</f>
        <v>CASTELLANI</v>
      </c>
    </row>
    <row r="186" spans="1:20" ht="12" customHeight="1">
      <c r="A186" s="410" t="s">
        <v>983</v>
      </c>
      <c r="B186" s="410" t="s">
        <v>909</v>
      </c>
      <c r="C186" s="411">
        <v>0</v>
      </c>
      <c r="D186" s="411">
        <v>0</v>
      </c>
      <c r="E186" s="411">
        <v>2.93</v>
      </c>
      <c r="F186" s="412" t="s">
        <v>910</v>
      </c>
      <c r="G186" s="412" t="s">
        <v>910</v>
      </c>
      <c r="H186" s="411">
        <v>6.5</v>
      </c>
      <c r="I186" s="393">
        <f t="shared" si="19"/>
        <v>9.43</v>
      </c>
      <c r="J186" s="411">
        <v>0</v>
      </c>
      <c r="K186" s="411">
        <v>0.19</v>
      </c>
      <c r="L186" s="411">
        <v>4.05</v>
      </c>
      <c r="M186" s="413">
        <v>1.92</v>
      </c>
      <c r="N186" s="413">
        <v>2.13</v>
      </c>
      <c r="O186" s="411">
        <v>5.0999999999999996</v>
      </c>
      <c r="P186" s="393">
        <f t="shared" si="20"/>
        <v>9.1499999999999986</v>
      </c>
      <c r="Q186" s="414">
        <f t="shared" si="21"/>
        <v>-0.28000000000000114</v>
      </c>
      <c r="R186" s="415">
        <f t="shared" si="22"/>
        <v>0.97030752916224805</v>
      </c>
      <c r="T186" s="387" t="str">
        <f>VLOOKUP(A186,'crop 22'!$A$10:$A$724,1,0)</f>
        <v>CATEMACO</v>
      </c>
    </row>
    <row r="187" spans="1:20" ht="12" customHeight="1">
      <c r="A187" s="410" t="s">
        <v>985</v>
      </c>
      <c r="B187" s="410" t="s">
        <v>909</v>
      </c>
      <c r="C187" s="411">
        <v>0</v>
      </c>
      <c r="D187" s="411">
        <v>0.35</v>
      </c>
      <c r="E187" s="411">
        <v>0.09</v>
      </c>
      <c r="F187" s="412" t="s">
        <v>910</v>
      </c>
      <c r="G187" s="412" t="s">
        <v>910</v>
      </c>
      <c r="H187" s="411">
        <v>1.25</v>
      </c>
      <c r="I187" s="393">
        <f t="shared" si="19"/>
        <v>1.34</v>
      </c>
      <c r="J187" s="411">
        <v>0</v>
      </c>
      <c r="K187" s="411">
        <v>0.22</v>
      </c>
      <c r="L187" s="411">
        <v>0.9</v>
      </c>
      <c r="M187" s="413">
        <v>0.59</v>
      </c>
      <c r="N187" s="413">
        <v>0.31</v>
      </c>
      <c r="O187" s="411">
        <v>0.89</v>
      </c>
      <c r="P187" s="393">
        <f t="shared" si="20"/>
        <v>1.79</v>
      </c>
      <c r="Q187" s="414">
        <f t="shared" si="21"/>
        <v>0.44999999999999996</v>
      </c>
      <c r="R187" s="415">
        <f t="shared" si="22"/>
        <v>1.335820895522388</v>
      </c>
      <c r="T187" s="387" t="str">
        <f>VLOOKUP(A187,'crop 22'!$A$10:$A$724,1,0)</f>
        <v>CATONE</v>
      </c>
    </row>
    <row r="188" spans="1:20" ht="12" customHeight="1">
      <c r="A188" s="410" t="s">
        <v>988</v>
      </c>
      <c r="B188" s="410" t="s">
        <v>909</v>
      </c>
      <c r="C188" s="411">
        <v>0</v>
      </c>
      <c r="D188" s="411">
        <v>0</v>
      </c>
      <c r="E188" s="411">
        <v>0.48</v>
      </c>
      <c r="F188" s="412" t="s">
        <v>910</v>
      </c>
      <c r="G188" s="412" t="s">
        <v>910</v>
      </c>
      <c r="H188" s="411">
        <v>1.0900000000000001</v>
      </c>
      <c r="I188" s="393">
        <f t="shared" si="19"/>
        <v>1.57</v>
      </c>
      <c r="J188" s="411">
        <v>0</v>
      </c>
      <c r="K188" s="411">
        <v>0</v>
      </c>
      <c r="L188" s="411">
        <v>1.03</v>
      </c>
      <c r="M188" s="413">
        <v>0.94</v>
      </c>
      <c r="N188" s="413">
        <v>0.09</v>
      </c>
      <c r="O188" s="411">
        <v>1.65</v>
      </c>
      <c r="P188" s="393">
        <f t="shared" si="20"/>
        <v>2.6799999999999997</v>
      </c>
      <c r="Q188" s="414">
        <f t="shared" si="21"/>
        <v>1.1099999999999997</v>
      </c>
      <c r="R188" s="415">
        <f t="shared" si="22"/>
        <v>1.7070063694267514</v>
      </c>
      <c r="T188" s="387" t="str">
        <f>VLOOKUP(A188,'crop 22'!$A$10:$A$724,1,0)</f>
        <v>CHARDONNAY</v>
      </c>
    </row>
    <row r="189" spans="1:20" ht="12" customHeight="1">
      <c r="A189" s="410" t="s">
        <v>990</v>
      </c>
      <c r="B189" s="410" t="s">
        <v>909</v>
      </c>
      <c r="C189" s="411">
        <v>0</v>
      </c>
      <c r="D189" s="411">
        <v>0.56999999999999995</v>
      </c>
      <c r="E189" s="411">
        <v>0</v>
      </c>
      <c r="F189" s="412" t="s">
        <v>910</v>
      </c>
      <c r="G189" s="412" t="s">
        <v>910</v>
      </c>
      <c r="H189" s="411">
        <v>1.55</v>
      </c>
      <c r="I189" s="393">
        <f t="shared" si="19"/>
        <v>1.55</v>
      </c>
      <c r="J189" s="411">
        <v>0</v>
      </c>
      <c r="K189" s="411">
        <v>0.26</v>
      </c>
      <c r="L189" s="411">
        <v>0.9</v>
      </c>
      <c r="M189" s="413">
        <v>0.36</v>
      </c>
      <c r="N189" s="413">
        <v>0.54</v>
      </c>
      <c r="O189" s="411">
        <v>1.19</v>
      </c>
      <c r="P189" s="393">
        <f t="shared" si="20"/>
        <v>2.09</v>
      </c>
      <c r="Q189" s="414">
        <f t="shared" si="21"/>
        <v>0.53999999999999981</v>
      </c>
      <c r="R189" s="415">
        <f t="shared" si="22"/>
        <v>1.3483870967741933</v>
      </c>
      <c r="T189" s="387" t="str">
        <f>VLOOKUP(A189,'crop 22'!$A$10:$A$724,1,0)</f>
        <v>CHARTWELL</v>
      </c>
    </row>
    <row r="190" spans="1:20" ht="12" customHeight="1">
      <c r="A190" s="410" t="s">
        <v>991</v>
      </c>
      <c r="B190" s="410" t="s">
        <v>909</v>
      </c>
      <c r="C190" s="411">
        <v>0</v>
      </c>
      <c r="D190" s="411">
        <v>0</v>
      </c>
      <c r="E190" s="411">
        <v>0</v>
      </c>
      <c r="F190" s="412" t="s">
        <v>910</v>
      </c>
      <c r="G190" s="412" t="s">
        <v>910</v>
      </c>
      <c r="H190" s="411">
        <v>0.86</v>
      </c>
      <c r="I190" s="393">
        <f t="shared" si="19"/>
        <v>0.86</v>
      </c>
      <c r="J190" s="411">
        <v>0</v>
      </c>
      <c r="K190" s="411">
        <v>0.28999999999999998</v>
      </c>
      <c r="L190" s="411">
        <v>0</v>
      </c>
      <c r="M190" s="413">
        <v>0</v>
      </c>
      <c r="N190" s="413">
        <v>0</v>
      </c>
      <c r="O190" s="411">
        <v>0.38</v>
      </c>
      <c r="P190" s="393">
        <f t="shared" si="20"/>
        <v>0.38</v>
      </c>
      <c r="Q190" s="414">
        <f t="shared" si="21"/>
        <v>-0.48</v>
      </c>
      <c r="R190" s="415">
        <f t="shared" si="22"/>
        <v>0.44186046511627908</v>
      </c>
      <c r="T190" s="387" t="str">
        <f>VLOOKUP(A190,'crop 22'!$A$10:$A$724,1,0)</f>
        <v>CHERRY BABY</v>
      </c>
    </row>
    <row r="191" spans="1:20" ht="12" customHeight="1">
      <c r="A191" s="410" t="s">
        <v>996</v>
      </c>
      <c r="B191" s="410" t="s">
        <v>909</v>
      </c>
      <c r="C191" s="411">
        <v>0</v>
      </c>
      <c r="D191" s="411">
        <v>0</v>
      </c>
      <c r="E191" s="411">
        <v>0</v>
      </c>
      <c r="F191" s="412" t="s">
        <v>910</v>
      </c>
      <c r="G191" s="412" t="s">
        <v>910</v>
      </c>
      <c r="H191" s="411">
        <v>0.1</v>
      </c>
      <c r="I191" s="393">
        <f t="shared" si="19"/>
        <v>0.1</v>
      </c>
      <c r="J191" s="411">
        <v>0</v>
      </c>
      <c r="K191" s="411">
        <v>0</v>
      </c>
      <c r="L191" s="411">
        <v>0</v>
      </c>
      <c r="M191" s="413">
        <v>0</v>
      </c>
      <c r="N191" s="413">
        <v>0</v>
      </c>
      <c r="O191" s="411">
        <v>0.26</v>
      </c>
      <c r="P191" s="393">
        <f t="shared" si="20"/>
        <v>0.26</v>
      </c>
      <c r="Q191" s="414">
        <f t="shared" si="21"/>
        <v>0.16</v>
      </c>
      <c r="R191" s="415">
        <f t="shared" si="22"/>
        <v>2.6</v>
      </c>
      <c r="T191" s="387" t="str">
        <f>VLOOKUP(A191,'crop 22'!$A$10:$A$724,1,0)</f>
        <v>CONCORDE</v>
      </c>
    </row>
    <row r="192" spans="1:20" ht="12" customHeight="1">
      <c r="A192" s="410" t="s">
        <v>1001</v>
      </c>
      <c r="B192" s="410" t="s">
        <v>909</v>
      </c>
      <c r="C192" s="411">
        <v>0.01</v>
      </c>
      <c r="D192" s="411">
        <v>0</v>
      </c>
      <c r="E192" s="411">
        <v>5.61</v>
      </c>
      <c r="F192" s="412" t="s">
        <v>910</v>
      </c>
      <c r="G192" s="412" t="s">
        <v>910</v>
      </c>
      <c r="H192" s="411">
        <v>7.23</v>
      </c>
      <c r="I192" s="393">
        <f t="shared" si="19"/>
        <v>12.84</v>
      </c>
      <c r="J192" s="411">
        <v>0</v>
      </c>
      <c r="K192" s="411">
        <v>0</v>
      </c>
      <c r="L192" s="411">
        <v>4.74</v>
      </c>
      <c r="M192" s="413">
        <v>1.93</v>
      </c>
      <c r="N192" s="413">
        <v>2.81</v>
      </c>
      <c r="O192" s="411">
        <v>7.63</v>
      </c>
      <c r="P192" s="393">
        <f t="shared" si="20"/>
        <v>12.370000000000001</v>
      </c>
      <c r="Q192" s="414">
        <f t="shared" si="21"/>
        <v>-0.46999999999999886</v>
      </c>
      <c r="R192" s="415">
        <f t="shared" si="22"/>
        <v>0.96339563862928357</v>
      </c>
      <c r="T192" s="387" t="str">
        <f>VLOOKUP(A192,'crop 22'!$A$10:$A$724,1,0)</f>
        <v>CORVARA</v>
      </c>
    </row>
    <row r="193" spans="1:20" ht="12" customHeight="1">
      <c r="A193" s="410" t="s">
        <v>1004</v>
      </c>
      <c r="B193" s="410" t="s">
        <v>909</v>
      </c>
      <c r="C193" s="411">
        <v>0</v>
      </c>
      <c r="D193" s="411">
        <v>0</v>
      </c>
      <c r="E193" s="411">
        <v>0.38</v>
      </c>
      <c r="F193" s="412" t="s">
        <v>910</v>
      </c>
      <c r="G193" s="412" t="s">
        <v>910</v>
      </c>
      <c r="H193" s="411">
        <v>0.26</v>
      </c>
      <c r="I193" s="393">
        <f t="shared" si="19"/>
        <v>0.64</v>
      </c>
      <c r="J193" s="411">
        <v>0</v>
      </c>
      <c r="K193" s="411">
        <v>0</v>
      </c>
      <c r="L193" s="411">
        <v>0</v>
      </c>
      <c r="M193" s="413">
        <v>0</v>
      </c>
      <c r="N193" s="413">
        <v>0</v>
      </c>
      <c r="O193" s="411">
        <v>1.19</v>
      </c>
      <c r="P193" s="393">
        <f t="shared" si="20"/>
        <v>1.19</v>
      </c>
      <c r="Q193" s="414">
        <f t="shared" si="21"/>
        <v>0.54999999999999993</v>
      </c>
      <c r="R193" s="415">
        <f t="shared" si="22"/>
        <v>1.8593749999999998</v>
      </c>
      <c r="T193" s="387" t="str">
        <f>VLOOKUP(A193,'crop 22'!$A$10:$A$724,1,0)</f>
        <v>CRATER</v>
      </c>
    </row>
    <row r="194" spans="1:20" ht="12" customHeight="1">
      <c r="A194" s="410" t="s">
        <v>1006</v>
      </c>
      <c r="B194" s="410" t="s">
        <v>909</v>
      </c>
      <c r="C194" s="411">
        <v>0</v>
      </c>
      <c r="D194" s="411">
        <v>0</v>
      </c>
      <c r="E194" s="411">
        <v>0</v>
      </c>
      <c r="F194" s="412" t="s">
        <v>910</v>
      </c>
      <c r="G194" s="412" t="s">
        <v>910</v>
      </c>
      <c r="H194" s="411">
        <v>0.19</v>
      </c>
      <c r="I194" s="393">
        <f t="shared" si="19"/>
        <v>0.19</v>
      </c>
      <c r="J194" s="411">
        <v>0</v>
      </c>
      <c r="K194" s="411">
        <v>0</v>
      </c>
      <c r="L194" s="411">
        <v>0.14000000000000001</v>
      </c>
      <c r="M194" s="413">
        <v>0.14000000000000001</v>
      </c>
      <c r="N194" s="413">
        <v>0</v>
      </c>
      <c r="O194" s="411">
        <v>0.51</v>
      </c>
      <c r="P194" s="393">
        <f t="shared" si="20"/>
        <v>0.65</v>
      </c>
      <c r="Q194" s="414">
        <f t="shared" si="21"/>
        <v>0.46</v>
      </c>
      <c r="R194" s="415">
        <f t="shared" si="22"/>
        <v>3.4210526315789473</v>
      </c>
      <c r="T194" s="387" t="str">
        <f>VLOOKUP(A194,'crop 22'!$A$10:$A$724,1,0)</f>
        <v>CROSSROADS</v>
      </c>
    </row>
    <row r="195" spans="1:20" ht="12" customHeight="1">
      <c r="A195" s="410" t="s">
        <v>1007</v>
      </c>
      <c r="B195" s="410" t="s">
        <v>909</v>
      </c>
      <c r="C195" s="411">
        <v>0</v>
      </c>
      <c r="D195" s="411">
        <v>0.14000000000000001</v>
      </c>
      <c r="E195" s="411">
        <v>5.13</v>
      </c>
      <c r="F195" s="412" t="s">
        <v>910</v>
      </c>
      <c r="G195" s="412" t="s">
        <v>910</v>
      </c>
      <c r="H195" s="411">
        <v>13.13</v>
      </c>
      <c r="I195" s="393">
        <f t="shared" si="19"/>
        <v>18.260000000000002</v>
      </c>
      <c r="J195" s="411">
        <v>0</v>
      </c>
      <c r="K195" s="411">
        <v>0</v>
      </c>
      <c r="L195" s="411">
        <v>7.93</v>
      </c>
      <c r="M195" s="413">
        <v>3.56</v>
      </c>
      <c r="N195" s="413">
        <v>4.37</v>
      </c>
      <c r="O195" s="411">
        <v>12.4</v>
      </c>
      <c r="P195" s="393">
        <f t="shared" si="20"/>
        <v>20.329999999999998</v>
      </c>
      <c r="Q195" s="414">
        <f t="shared" si="21"/>
        <v>2.0699999999999967</v>
      </c>
      <c r="R195" s="415">
        <f t="shared" si="22"/>
        <v>1.1133625410733843</v>
      </c>
      <c r="T195" s="387" t="str">
        <f>VLOOKUP(A195,'crop 22'!$A$10:$A$724,1,0)</f>
        <v>CRYSTAL BLANCA</v>
      </c>
    </row>
    <row r="196" spans="1:20" ht="12" customHeight="1">
      <c r="A196" s="410" t="s">
        <v>1008</v>
      </c>
      <c r="B196" s="410" t="s">
        <v>909</v>
      </c>
      <c r="C196" s="411">
        <v>0.01</v>
      </c>
      <c r="D196" s="411">
        <v>0.06</v>
      </c>
      <c r="E196" s="411">
        <v>3.11</v>
      </c>
      <c r="F196" s="412" t="s">
        <v>910</v>
      </c>
      <c r="G196" s="412" t="s">
        <v>910</v>
      </c>
      <c r="H196" s="411">
        <v>5.72</v>
      </c>
      <c r="I196" s="393">
        <f t="shared" si="19"/>
        <v>8.83</v>
      </c>
      <c r="J196" s="411">
        <v>0.01</v>
      </c>
      <c r="K196" s="411">
        <v>0</v>
      </c>
      <c r="L196" s="411">
        <v>2.8</v>
      </c>
      <c r="M196" s="413">
        <v>1.39</v>
      </c>
      <c r="N196" s="413">
        <v>1.41</v>
      </c>
      <c r="O196" s="411">
        <v>6.23</v>
      </c>
      <c r="P196" s="393">
        <f t="shared" si="20"/>
        <v>9.0300000000000011</v>
      </c>
      <c r="Q196" s="414">
        <f t="shared" si="21"/>
        <v>0.20000000000000107</v>
      </c>
      <c r="R196" s="415">
        <f t="shared" si="22"/>
        <v>1.0226500566251417</v>
      </c>
      <c r="T196" s="387" t="str">
        <f>VLOOKUP(A196,'crop 22'!$A$10:$A$724,1,0)</f>
        <v>CURIE</v>
      </c>
    </row>
    <row r="197" spans="1:20" ht="12" customHeight="1">
      <c r="A197" s="410" t="s">
        <v>1009</v>
      </c>
      <c r="B197" s="410" t="s">
        <v>909</v>
      </c>
      <c r="C197" s="411">
        <v>0</v>
      </c>
      <c r="D197" s="411">
        <v>0</v>
      </c>
      <c r="E197" s="411">
        <v>0</v>
      </c>
      <c r="F197" s="412" t="s">
        <v>910</v>
      </c>
      <c r="G197" s="412" t="s">
        <v>910</v>
      </c>
      <c r="H197" s="411">
        <v>0.34</v>
      </c>
      <c r="I197" s="393">
        <f t="shared" si="19"/>
        <v>0.34</v>
      </c>
      <c r="J197" s="411">
        <v>0</v>
      </c>
      <c r="K197" s="411">
        <v>0</v>
      </c>
      <c r="L197" s="411">
        <v>0.21</v>
      </c>
      <c r="M197" s="413">
        <v>0.18</v>
      </c>
      <c r="N197" s="413">
        <v>0.03</v>
      </c>
      <c r="O197" s="411">
        <v>0.14000000000000001</v>
      </c>
      <c r="P197" s="393">
        <f t="shared" si="20"/>
        <v>0.35</v>
      </c>
      <c r="Q197" s="414">
        <f t="shared" si="21"/>
        <v>9.9999999999999534E-3</v>
      </c>
      <c r="R197" s="415">
        <f t="shared" si="22"/>
        <v>1.0294117647058822</v>
      </c>
      <c r="T197" s="387" t="str">
        <f>VLOOKUP(A197,'crop 22'!$A$10:$A$724,1,0)</f>
        <v>CURIOSITY</v>
      </c>
    </row>
    <row r="198" spans="1:20" ht="12" customHeight="1">
      <c r="A198" s="410" t="s">
        <v>392</v>
      </c>
      <c r="B198" s="410" t="s">
        <v>1014</v>
      </c>
      <c r="C198" s="416">
        <v>0</v>
      </c>
      <c r="D198" s="416">
        <v>0</v>
      </c>
      <c r="E198" s="416">
        <v>1</v>
      </c>
      <c r="F198" s="412" t="s">
        <v>910</v>
      </c>
      <c r="G198" s="412" t="s">
        <v>910</v>
      </c>
      <c r="H198" s="416">
        <v>2.38</v>
      </c>
      <c r="I198" s="417">
        <f t="shared" si="19"/>
        <v>3.38</v>
      </c>
      <c r="J198" s="416">
        <v>0</v>
      </c>
      <c r="K198" s="416">
        <v>0</v>
      </c>
      <c r="L198" s="416">
        <v>2.21</v>
      </c>
      <c r="M198" s="416">
        <v>2.17</v>
      </c>
      <c r="N198" s="416">
        <v>0.04</v>
      </c>
      <c r="O198" s="416">
        <v>3.27</v>
      </c>
      <c r="P198" s="417">
        <f t="shared" si="20"/>
        <v>5.48</v>
      </c>
      <c r="Q198" s="414">
        <f t="shared" si="21"/>
        <v>2.1000000000000005</v>
      </c>
      <c r="R198" s="415">
        <f t="shared" si="22"/>
        <v>1.6213017751479293</v>
      </c>
      <c r="T198" s="387" t="str">
        <f>VLOOKUP(A198,'crop 22'!$A$10:$A$724,1,0)</f>
        <v>DIANTHA</v>
      </c>
    </row>
    <row r="199" spans="1:20" ht="12" customHeight="1">
      <c r="A199" s="410" t="s">
        <v>1017</v>
      </c>
      <c r="B199" s="410" t="s">
        <v>909</v>
      </c>
      <c r="C199" s="411">
        <v>0.01</v>
      </c>
      <c r="D199" s="411">
        <v>0</v>
      </c>
      <c r="E199" s="411">
        <v>0.44</v>
      </c>
      <c r="F199" s="412" t="s">
        <v>910</v>
      </c>
      <c r="G199" s="412" t="s">
        <v>910</v>
      </c>
      <c r="H199" s="411">
        <v>0.64</v>
      </c>
      <c r="I199" s="393">
        <f t="shared" si="19"/>
        <v>1.08</v>
      </c>
      <c r="J199" s="411">
        <v>0.02</v>
      </c>
      <c r="K199" s="411">
        <v>0</v>
      </c>
      <c r="L199" s="411">
        <v>0.88</v>
      </c>
      <c r="M199" s="413">
        <v>0.28000000000000003</v>
      </c>
      <c r="N199" s="413">
        <v>0.6</v>
      </c>
      <c r="O199" s="411">
        <v>0.11</v>
      </c>
      <c r="P199" s="393">
        <f t="shared" si="20"/>
        <v>0.99</v>
      </c>
      <c r="Q199" s="414">
        <f t="shared" si="21"/>
        <v>-9.000000000000008E-2</v>
      </c>
      <c r="R199" s="415">
        <f t="shared" si="22"/>
        <v>0.91666666666666663</v>
      </c>
      <c r="T199" s="387" t="str">
        <f>VLOOKUP(A199,'crop 22'!$A$10:$A$724,1,0)</f>
        <v>DIZZY</v>
      </c>
    </row>
    <row r="200" spans="1:20" ht="12" customHeight="1">
      <c r="A200" s="410" t="s">
        <v>1021</v>
      </c>
      <c r="B200" s="410" t="s">
        <v>909</v>
      </c>
      <c r="C200" s="411">
        <v>0</v>
      </c>
      <c r="D200" s="411">
        <v>0.25</v>
      </c>
      <c r="E200" s="411">
        <v>0</v>
      </c>
      <c r="F200" s="412" t="s">
        <v>910</v>
      </c>
      <c r="G200" s="412" t="s">
        <v>910</v>
      </c>
      <c r="H200" s="411">
        <v>0.64</v>
      </c>
      <c r="I200" s="393">
        <f t="shared" si="19"/>
        <v>0.64</v>
      </c>
      <c r="J200" s="411">
        <v>0</v>
      </c>
      <c r="K200" s="411">
        <v>0.12</v>
      </c>
      <c r="L200" s="411">
        <v>0.04</v>
      </c>
      <c r="M200" s="413">
        <v>0</v>
      </c>
      <c r="N200" s="413">
        <v>0.04</v>
      </c>
      <c r="O200" s="411">
        <v>0.84</v>
      </c>
      <c r="P200" s="393">
        <f t="shared" si="20"/>
        <v>0.88</v>
      </c>
      <c r="Q200" s="414">
        <f t="shared" si="21"/>
        <v>0.24</v>
      </c>
      <c r="R200" s="415">
        <f t="shared" si="22"/>
        <v>1.375</v>
      </c>
      <c r="T200" s="387" t="str">
        <f>VLOOKUP(A200,'crop 22'!$A$10:$A$724,1,0)</f>
        <v>DOUBLE DIAMOND</v>
      </c>
    </row>
    <row r="201" spans="1:20" ht="12" customHeight="1">
      <c r="A201" s="410" t="s">
        <v>1022</v>
      </c>
      <c r="B201" s="410" t="s">
        <v>909</v>
      </c>
      <c r="C201" s="411">
        <v>0</v>
      </c>
      <c r="D201" s="411">
        <v>0</v>
      </c>
      <c r="E201" s="411">
        <v>0.27</v>
      </c>
      <c r="F201" s="412" t="s">
        <v>910</v>
      </c>
      <c r="G201" s="412" t="s">
        <v>910</v>
      </c>
      <c r="H201" s="411">
        <v>0.72</v>
      </c>
      <c r="I201" s="393">
        <f t="shared" si="19"/>
        <v>0.99</v>
      </c>
      <c r="J201" s="411">
        <v>0</v>
      </c>
      <c r="K201" s="411">
        <v>0</v>
      </c>
      <c r="L201" s="411">
        <v>0.26</v>
      </c>
      <c r="M201" s="413">
        <v>0.26</v>
      </c>
      <c r="N201" s="413">
        <v>0</v>
      </c>
      <c r="O201" s="411">
        <v>0.6</v>
      </c>
      <c r="P201" s="393">
        <f t="shared" si="20"/>
        <v>0.86</v>
      </c>
      <c r="Q201" s="414">
        <f t="shared" si="21"/>
        <v>-0.13</v>
      </c>
      <c r="R201" s="415">
        <f t="shared" si="22"/>
        <v>0.86868686868686873</v>
      </c>
      <c r="T201" s="387" t="str">
        <f>VLOOKUP(A201,'crop 22'!$A$10:$A$724,1,0)</f>
        <v>DREAMLINE</v>
      </c>
    </row>
    <row r="202" spans="1:20" ht="12" customHeight="1">
      <c r="A202" s="410" t="s">
        <v>1024</v>
      </c>
      <c r="B202" s="410" t="s">
        <v>909</v>
      </c>
      <c r="C202" s="411">
        <v>0</v>
      </c>
      <c r="D202" s="411">
        <v>0</v>
      </c>
      <c r="E202" s="411">
        <v>0</v>
      </c>
      <c r="F202" s="412" t="s">
        <v>910</v>
      </c>
      <c r="G202" s="412" t="s">
        <v>910</v>
      </c>
      <c r="H202" s="411">
        <v>2.96</v>
      </c>
      <c r="I202" s="393">
        <f t="shared" si="19"/>
        <v>2.96</v>
      </c>
      <c r="J202" s="411">
        <v>0</v>
      </c>
      <c r="K202" s="411">
        <v>0</v>
      </c>
      <c r="L202" s="411">
        <v>0</v>
      </c>
      <c r="M202" s="413">
        <v>0</v>
      </c>
      <c r="N202" s="413">
        <v>0</v>
      </c>
      <c r="O202" s="411">
        <v>0.57999999999999996</v>
      </c>
      <c r="P202" s="393">
        <f t="shared" si="20"/>
        <v>0.57999999999999996</v>
      </c>
      <c r="Q202" s="414">
        <f t="shared" si="21"/>
        <v>-2.38</v>
      </c>
      <c r="R202" s="415">
        <f t="shared" si="22"/>
        <v>0.19594594594594594</v>
      </c>
      <c r="T202" s="387" t="str">
        <f>VLOOKUP(A202,'crop 22'!$A$10:$A$724,1,0)</f>
        <v>DYNAMITE</v>
      </c>
    </row>
    <row r="203" spans="1:20" ht="12" customHeight="1">
      <c r="A203" s="410" t="s">
        <v>1030</v>
      </c>
      <c r="B203" s="410" t="s">
        <v>909</v>
      </c>
      <c r="C203" s="411">
        <v>0</v>
      </c>
      <c r="D203" s="411">
        <v>0.1</v>
      </c>
      <c r="E203" s="411">
        <v>1.03</v>
      </c>
      <c r="F203" s="412" t="s">
        <v>910</v>
      </c>
      <c r="G203" s="412" t="s">
        <v>910</v>
      </c>
      <c r="H203" s="411">
        <v>1.67</v>
      </c>
      <c r="I203" s="393">
        <f t="shared" si="19"/>
        <v>2.7</v>
      </c>
      <c r="J203" s="411">
        <v>0</v>
      </c>
      <c r="K203" s="411">
        <v>0.02</v>
      </c>
      <c r="L203" s="411">
        <v>0.56999999999999995</v>
      </c>
      <c r="M203" s="413">
        <v>0.43</v>
      </c>
      <c r="N203" s="413">
        <v>0.14000000000000001</v>
      </c>
      <c r="O203" s="411">
        <v>2.1</v>
      </c>
      <c r="P203" s="393">
        <f t="shared" si="20"/>
        <v>2.67</v>
      </c>
      <c r="Q203" s="414">
        <f t="shared" si="21"/>
        <v>-3.0000000000000249E-2</v>
      </c>
      <c r="R203" s="415">
        <f t="shared" si="22"/>
        <v>0.98888888888888882</v>
      </c>
      <c r="T203" s="387" t="str">
        <f>VLOOKUP(A203,'crop 22'!$A$10:$A$724,1,0)</f>
        <v>EMANI</v>
      </c>
    </row>
    <row r="204" spans="1:20" ht="12" customHeight="1">
      <c r="A204" s="410" t="s">
        <v>1031</v>
      </c>
      <c r="B204" s="410" t="s">
        <v>909</v>
      </c>
      <c r="C204" s="411">
        <v>0</v>
      </c>
      <c r="D204" s="411">
        <v>0</v>
      </c>
      <c r="E204" s="411">
        <v>0</v>
      </c>
      <c r="F204" s="412" t="s">
        <v>910</v>
      </c>
      <c r="G204" s="412" t="s">
        <v>910</v>
      </c>
      <c r="H204" s="411">
        <v>0</v>
      </c>
      <c r="I204" s="393">
        <f t="shared" si="19"/>
        <v>0</v>
      </c>
      <c r="J204" s="411">
        <v>0</v>
      </c>
      <c r="K204" s="411">
        <v>0</v>
      </c>
      <c r="L204" s="411">
        <v>0.13</v>
      </c>
      <c r="M204" s="413">
        <v>0.09</v>
      </c>
      <c r="N204" s="413">
        <v>0.05</v>
      </c>
      <c r="O204" s="411">
        <v>0</v>
      </c>
      <c r="P204" s="393">
        <f t="shared" si="20"/>
        <v>0.13</v>
      </c>
      <c r="Q204" s="414">
        <f t="shared" si="21"/>
        <v>0.13</v>
      </c>
      <c r="R204" s="415"/>
      <c r="T204" s="387" t="str">
        <f>VLOOKUP(A204,'crop 22'!$A$10:$A$724,1,0)</f>
        <v>EMANUELLA</v>
      </c>
    </row>
    <row r="205" spans="1:20" ht="12" customHeight="1">
      <c r="A205" s="410" t="s">
        <v>1032</v>
      </c>
      <c r="B205" s="410" t="s">
        <v>909</v>
      </c>
      <c r="C205" s="411">
        <v>0.01</v>
      </c>
      <c r="D205" s="411">
        <v>0</v>
      </c>
      <c r="E205" s="411">
        <v>0</v>
      </c>
      <c r="F205" s="412" t="s">
        <v>910</v>
      </c>
      <c r="G205" s="412" t="s">
        <v>910</v>
      </c>
      <c r="H205" s="411">
        <v>0.47</v>
      </c>
      <c r="I205" s="393">
        <f t="shared" si="19"/>
        <v>0.47</v>
      </c>
      <c r="J205" s="411">
        <v>0.01</v>
      </c>
      <c r="K205" s="411">
        <v>0.14000000000000001</v>
      </c>
      <c r="L205" s="411">
        <v>0.94</v>
      </c>
      <c r="M205" s="413">
        <v>0.86</v>
      </c>
      <c r="N205" s="413">
        <v>0.08</v>
      </c>
      <c r="O205" s="411">
        <v>0.43</v>
      </c>
      <c r="P205" s="393">
        <f t="shared" si="20"/>
        <v>1.3699999999999999</v>
      </c>
      <c r="Q205" s="414">
        <f t="shared" si="21"/>
        <v>0.89999999999999991</v>
      </c>
      <c r="R205" s="415">
        <f t="shared" ref="R205:R211" si="23">P205/I205</f>
        <v>2.9148936170212765</v>
      </c>
      <c r="T205" s="387" t="str">
        <f>VLOOKUP(A205,'crop 22'!$A$10:$A$724,1,0)</f>
        <v>EMPRESS ZANLOREMP</v>
      </c>
    </row>
    <row r="206" spans="1:20" ht="12" customHeight="1">
      <c r="A206" s="410" t="s">
        <v>1035</v>
      </c>
      <c r="B206" s="410" t="s">
        <v>909</v>
      </c>
      <c r="C206" s="411">
        <v>0</v>
      </c>
      <c r="D206" s="411">
        <v>0</v>
      </c>
      <c r="E206" s="411">
        <v>1.2</v>
      </c>
      <c r="F206" s="412" t="s">
        <v>910</v>
      </c>
      <c r="G206" s="412" t="s">
        <v>910</v>
      </c>
      <c r="H206" s="411">
        <v>2.33</v>
      </c>
      <c r="I206" s="393">
        <f t="shared" si="19"/>
        <v>3.5300000000000002</v>
      </c>
      <c r="J206" s="411">
        <v>0.01</v>
      </c>
      <c r="K206" s="411">
        <v>0</v>
      </c>
      <c r="L206" s="411">
        <v>1.51</v>
      </c>
      <c r="M206" s="413">
        <v>0.65</v>
      </c>
      <c r="N206" s="413">
        <v>0.86</v>
      </c>
      <c r="O206" s="411">
        <v>1.93</v>
      </c>
      <c r="P206" s="393">
        <f t="shared" si="20"/>
        <v>3.44</v>
      </c>
      <c r="Q206" s="414">
        <f t="shared" si="21"/>
        <v>-9.0000000000000302E-2</v>
      </c>
      <c r="R206" s="415">
        <f t="shared" si="23"/>
        <v>0.97450424929178459</v>
      </c>
      <c r="T206" s="387" t="str">
        <f>VLOOKUP(A206,'crop 22'!$A$10:$A$724,1,0)</f>
        <v>ENTERTAINER</v>
      </c>
    </row>
    <row r="207" spans="1:20" ht="12" customHeight="1">
      <c r="A207" s="410" t="s">
        <v>1040</v>
      </c>
      <c r="B207" s="410" t="s">
        <v>909</v>
      </c>
      <c r="C207" s="411">
        <v>0</v>
      </c>
      <c r="D207" s="411">
        <v>0</v>
      </c>
      <c r="E207" s="411">
        <v>0.41</v>
      </c>
      <c r="F207" s="412" t="s">
        <v>910</v>
      </c>
      <c r="G207" s="412" t="s">
        <v>910</v>
      </c>
      <c r="H207" s="411">
        <v>0.44</v>
      </c>
      <c r="I207" s="393">
        <f t="shared" si="19"/>
        <v>0.85</v>
      </c>
      <c r="J207" s="411">
        <v>0</v>
      </c>
      <c r="K207" s="411">
        <v>0</v>
      </c>
      <c r="L207" s="411">
        <v>0.56000000000000005</v>
      </c>
      <c r="M207" s="413">
        <v>0</v>
      </c>
      <c r="N207" s="413">
        <v>0.56000000000000005</v>
      </c>
      <c r="O207" s="411">
        <v>0.71</v>
      </c>
      <c r="P207" s="393">
        <f t="shared" si="20"/>
        <v>1.27</v>
      </c>
      <c r="Q207" s="414">
        <f t="shared" si="21"/>
        <v>0.42000000000000004</v>
      </c>
      <c r="R207" s="415">
        <f t="shared" si="23"/>
        <v>1.4941176470588236</v>
      </c>
      <c r="T207" s="387" t="str">
        <f>VLOOKUP(A207,'crop 22'!$A$10:$A$724,1,0)</f>
        <v>EUPHORIA</v>
      </c>
    </row>
    <row r="208" spans="1:20" ht="12" customHeight="1">
      <c r="A208" s="410" t="s">
        <v>1044</v>
      </c>
      <c r="B208" s="410" t="s">
        <v>909</v>
      </c>
      <c r="C208" s="411">
        <v>0</v>
      </c>
      <c r="D208" s="411">
        <v>0</v>
      </c>
      <c r="E208" s="411">
        <v>0.11</v>
      </c>
      <c r="F208" s="412" t="s">
        <v>910</v>
      </c>
      <c r="G208" s="412" t="s">
        <v>910</v>
      </c>
      <c r="H208" s="411">
        <v>0.22</v>
      </c>
      <c r="I208" s="393">
        <f t="shared" si="19"/>
        <v>0.33</v>
      </c>
      <c r="J208" s="411">
        <v>0</v>
      </c>
      <c r="K208" s="411">
        <v>0</v>
      </c>
      <c r="L208" s="411">
        <v>0.45</v>
      </c>
      <c r="M208" s="413">
        <v>0.33</v>
      </c>
      <c r="N208" s="413">
        <v>0.12</v>
      </c>
      <c r="O208" s="411">
        <v>0.36</v>
      </c>
      <c r="P208" s="393">
        <f t="shared" si="20"/>
        <v>0.81</v>
      </c>
      <c r="Q208" s="414">
        <f t="shared" si="21"/>
        <v>0.48000000000000004</v>
      </c>
      <c r="R208" s="415">
        <f t="shared" si="23"/>
        <v>2.4545454545454546</v>
      </c>
      <c r="T208" s="387" t="str">
        <f>VLOOKUP(A208,'crop 22'!$A$10:$A$724,1,0)</f>
        <v>FABIENNE</v>
      </c>
    </row>
    <row r="209" spans="1:20" ht="12" customHeight="1">
      <c r="A209" s="410" t="s">
        <v>1049</v>
      </c>
      <c r="B209" s="410" t="s">
        <v>909</v>
      </c>
      <c r="C209" s="411">
        <v>0</v>
      </c>
      <c r="D209" s="411">
        <v>0.6</v>
      </c>
      <c r="E209" s="411">
        <v>1.66</v>
      </c>
      <c r="F209" s="412" t="s">
        <v>910</v>
      </c>
      <c r="G209" s="412" t="s">
        <v>910</v>
      </c>
      <c r="H209" s="411">
        <v>9.81</v>
      </c>
      <c r="I209" s="393">
        <f t="shared" si="19"/>
        <v>11.47</v>
      </c>
      <c r="J209" s="411">
        <v>0</v>
      </c>
      <c r="K209" s="411">
        <v>0.32</v>
      </c>
      <c r="L209" s="411">
        <v>2.93</v>
      </c>
      <c r="M209" s="413">
        <v>3.21</v>
      </c>
      <c r="N209" s="413">
        <v>0.05</v>
      </c>
      <c r="O209" s="411">
        <v>8.11</v>
      </c>
      <c r="P209" s="393">
        <f t="shared" si="20"/>
        <v>11.04</v>
      </c>
      <c r="Q209" s="414">
        <f t="shared" si="21"/>
        <v>-0.43000000000000149</v>
      </c>
      <c r="R209" s="415">
        <f t="shared" si="23"/>
        <v>0.96251089799476885</v>
      </c>
      <c r="T209" s="387" t="str">
        <f>VLOOKUP(A209,'crop 22'!$A$10:$A$724,1,0)</f>
        <v>FENICE</v>
      </c>
    </row>
    <row r="210" spans="1:20" ht="12" customHeight="1">
      <c r="A210" s="410" t="s">
        <v>1050</v>
      </c>
      <c r="B210" s="410" t="s">
        <v>909</v>
      </c>
      <c r="C210" s="411">
        <v>0</v>
      </c>
      <c r="D210" s="411">
        <v>0</v>
      </c>
      <c r="E210" s="411">
        <v>0.23</v>
      </c>
      <c r="F210" s="412" t="s">
        <v>910</v>
      </c>
      <c r="G210" s="412" t="s">
        <v>910</v>
      </c>
      <c r="H210" s="411">
        <v>0.49</v>
      </c>
      <c r="I210" s="393">
        <f t="shared" si="19"/>
        <v>0.72</v>
      </c>
      <c r="J210" s="411">
        <v>0</v>
      </c>
      <c r="K210" s="411">
        <v>0.27</v>
      </c>
      <c r="L210" s="411">
        <v>0</v>
      </c>
      <c r="M210" s="413">
        <v>0</v>
      </c>
      <c r="N210" s="413">
        <v>0</v>
      </c>
      <c r="O210" s="411">
        <v>0.48</v>
      </c>
      <c r="P210" s="393">
        <f t="shared" si="20"/>
        <v>0.48</v>
      </c>
      <c r="Q210" s="414">
        <f t="shared" si="21"/>
        <v>-0.24</v>
      </c>
      <c r="R210" s="415">
        <f t="shared" si="23"/>
        <v>0.66666666666666663</v>
      </c>
      <c r="T210" s="387" t="str">
        <f>VLOOKUP(A210,'crop 22'!$A$10:$A$724,1,0)</f>
        <v>FIRST ROMANCE</v>
      </c>
    </row>
    <row r="211" spans="1:20" ht="12" customHeight="1">
      <c r="A211" s="410" t="s">
        <v>1060</v>
      </c>
      <c r="B211" s="410" t="s">
        <v>909</v>
      </c>
      <c r="C211" s="411">
        <v>0</v>
      </c>
      <c r="D211" s="411">
        <v>0</v>
      </c>
      <c r="E211" s="411">
        <v>0.18</v>
      </c>
      <c r="F211" s="412" t="s">
        <v>910</v>
      </c>
      <c r="G211" s="412" t="s">
        <v>910</v>
      </c>
      <c r="H211" s="411">
        <v>0.32</v>
      </c>
      <c r="I211" s="393">
        <f t="shared" si="19"/>
        <v>0.5</v>
      </c>
      <c r="J211" s="411">
        <v>0</v>
      </c>
      <c r="K211" s="411">
        <v>0.27</v>
      </c>
      <c r="L211" s="411">
        <v>0</v>
      </c>
      <c r="M211" s="413">
        <v>0</v>
      </c>
      <c r="N211" s="413">
        <v>0</v>
      </c>
      <c r="O211" s="411">
        <v>0.59</v>
      </c>
      <c r="P211" s="393">
        <f t="shared" si="20"/>
        <v>0.59</v>
      </c>
      <c r="Q211" s="414">
        <f t="shared" si="21"/>
        <v>8.9999999999999969E-2</v>
      </c>
      <c r="R211" s="415">
        <f t="shared" si="23"/>
        <v>1.18</v>
      </c>
      <c r="T211" s="387" t="str">
        <f>VLOOKUP(A211,'crop 22'!$A$10:$A$724,1,0)</f>
        <v>FRONT PAGE</v>
      </c>
    </row>
    <row r="212" spans="1:20" ht="12" customHeight="1">
      <c r="A212" s="410" t="s">
        <v>1063</v>
      </c>
      <c r="B212" s="410" t="s">
        <v>909</v>
      </c>
      <c r="C212" s="411">
        <v>0</v>
      </c>
      <c r="D212" s="411">
        <v>0</v>
      </c>
      <c r="E212" s="411">
        <v>0</v>
      </c>
      <c r="F212" s="412" t="s">
        <v>910</v>
      </c>
      <c r="G212" s="412" t="s">
        <v>910</v>
      </c>
      <c r="H212" s="411">
        <v>0</v>
      </c>
      <c r="I212" s="393">
        <f t="shared" si="19"/>
        <v>0</v>
      </c>
      <c r="J212" s="411">
        <v>0</v>
      </c>
      <c r="K212" s="411">
        <v>0.05</v>
      </c>
      <c r="L212" s="411">
        <v>0</v>
      </c>
      <c r="M212" s="413">
        <v>0</v>
      </c>
      <c r="N212" s="413">
        <v>0</v>
      </c>
      <c r="O212" s="411">
        <v>0.06</v>
      </c>
      <c r="P212" s="393">
        <f t="shared" si="20"/>
        <v>0.06</v>
      </c>
      <c r="Q212" s="414">
        <f t="shared" si="21"/>
        <v>0.06</v>
      </c>
      <c r="R212" s="415"/>
      <c r="T212" s="387" t="str">
        <f>VLOOKUP(A212,'crop 22'!$A$10:$A$724,1,0)</f>
        <v>GABON</v>
      </c>
    </row>
    <row r="213" spans="1:20" ht="12" customHeight="1">
      <c r="A213" s="410" t="s">
        <v>1068</v>
      </c>
      <c r="B213" s="410" t="s">
        <v>909</v>
      </c>
      <c r="C213" s="411">
        <v>0</v>
      </c>
      <c r="D213" s="411">
        <v>0</v>
      </c>
      <c r="E213" s="411">
        <v>0.41</v>
      </c>
      <c r="F213" s="412" t="s">
        <v>910</v>
      </c>
      <c r="G213" s="412" t="s">
        <v>910</v>
      </c>
      <c r="H213" s="411">
        <v>1.03</v>
      </c>
      <c r="I213" s="393">
        <f t="shared" si="19"/>
        <v>1.44</v>
      </c>
      <c r="J213" s="411">
        <v>0</v>
      </c>
      <c r="K213" s="411">
        <v>0.12</v>
      </c>
      <c r="L213" s="411">
        <v>0</v>
      </c>
      <c r="M213" s="413">
        <v>0</v>
      </c>
      <c r="N213" s="413">
        <v>0</v>
      </c>
      <c r="O213" s="411">
        <v>1.43</v>
      </c>
      <c r="P213" s="393">
        <f t="shared" si="20"/>
        <v>1.43</v>
      </c>
      <c r="Q213" s="414">
        <f t="shared" si="21"/>
        <v>-1.0000000000000009E-2</v>
      </c>
      <c r="R213" s="415">
        <f>P213/I213</f>
        <v>0.99305555555555558</v>
      </c>
      <c r="T213" s="387" t="str">
        <f>VLOOKUP(A213,'crop 22'!$A$10:$A$724,1,0)</f>
        <v>GENTLE ROMANCE</v>
      </c>
    </row>
    <row r="214" spans="1:20" ht="12" customHeight="1">
      <c r="A214" s="410" t="s">
        <v>1074</v>
      </c>
      <c r="B214" s="410" t="s">
        <v>909</v>
      </c>
      <c r="C214" s="411">
        <v>0</v>
      </c>
      <c r="D214" s="411">
        <v>0</v>
      </c>
      <c r="E214" s="411">
        <v>0.15</v>
      </c>
      <c r="F214" s="412" t="s">
        <v>910</v>
      </c>
      <c r="G214" s="412" t="s">
        <v>910</v>
      </c>
      <c r="H214" s="411">
        <v>0.34</v>
      </c>
      <c r="I214" s="393">
        <f t="shared" si="19"/>
        <v>0.49</v>
      </c>
      <c r="J214" s="411">
        <v>0</v>
      </c>
      <c r="K214" s="411">
        <v>0.25</v>
      </c>
      <c r="L214" s="411">
        <v>0</v>
      </c>
      <c r="M214" s="413">
        <v>0</v>
      </c>
      <c r="N214" s="413">
        <v>0</v>
      </c>
      <c r="O214" s="411">
        <v>0.48</v>
      </c>
      <c r="P214" s="393">
        <f t="shared" si="20"/>
        <v>0.48</v>
      </c>
      <c r="Q214" s="414">
        <f t="shared" si="21"/>
        <v>-1.0000000000000009E-2</v>
      </c>
      <c r="R214" s="415">
        <f>P214/I214</f>
        <v>0.97959183673469385</v>
      </c>
      <c r="T214" s="387" t="str">
        <f>VLOOKUP(A214,'crop 22'!$A$10:$A$724,1,0)</f>
        <v>GOLDEN ROMANCE</v>
      </c>
    </row>
    <row r="215" spans="1:20" ht="12" customHeight="1">
      <c r="A215" s="410" t="s">
        <v>1077</v>
      </c>
      <c r="B215" s="410" t="s">
        <v>909</v>
      </c>
      <c r="C215" s="411">
        <v>0</v>
      </c>
      <c r="D215" s="411">
        <v>0</v>
      </c>
      <c r="E215" s="411">
        <v>0.24</v>
      </c>
      <c r="F215" s="412" t="s">
        <v>910</v>
      </c>
      <c r="G215" s="412" t="s">
        <v>910</v>
      </c>
      <c r="H215" s="411">
        <v>0.79</v>
      </c>
      <c r="I215" s="393">
        <f t="shared" si="19"/>
        <v>1.03</v>
      </c>
      <c r="J215" s="411">
        <v>0</v>
      </c>
      <c r="K215" s="411">
        <v>0</v>
      </c>
      <c r="L215" s="411">
        <v>0.56000000000000005</v>
      </c>
      <c r="M215" s="413">
        <v>0.56000000000000005</v>
      </c>
      <c r="N215" s="413">
        <v>0</v>
      </c>
      <c r="O215" s="411">
        <v>0.81</v>
      </c>
      <c r="P215" s="393">
        <f t="shared" si="20"/>
        <v>1.37</v>
      </c>
      <c r="Q215" s="414">
        <f t="shared" si="21"/>
        <v>0.34000000000000008</v>
      </c>
      <c r="R215" s="415">
        <f>P215/I215</f>
        <v>1.3300970873786409</v>
      </c>
      <c r="T215" s="387" t="str">
        <f>VLOOKUP(A215,'crop 22'!$A$10:$A$724,1,0)</f>
        <v>GRAND AMOUR</v>
      </c>
    </row>
    <row r="216" spans="1:20" ht="12" customHeight="1">
      <c r="A216" s="410" t="s">
        <v>1079</v>
      </c>
      <c r="B216" s="410" t="s">
        <v>909</v>
      </c>
      <c r="C216" s="411">
        <v>0</v>
      </c>
      <c r="D216" s="411">
        <v>0</v>
      </c>
      <c r="E216" s="411">
        <v>0.19</v>
      </c>
      <c r="F216" s="412" t="s">
        <v>910</v>
      </c>
      <c r="G216" s="412" t="s">
        <v>910</v>
      </c>
      <c r="H216" s="411">
        <v>1.26</v>
      </c>
      <c r="I216" s="393">
        <f t="shared" si="19"/>
        <v>1.45</v>
      </c>
      <c r="J216" s="411">
        <v>0</v>
      </c>
      <c r="K216" s="411">
        <v>0</v>
      </c>
      <c r="L216" s="411">
        <v>0.73</v>
      </c>
      <c r="M216" s="413">
        <v>0.54</v>
      </c>
      <c r="N216" s="413">
        <v>0.19</v>
      </c>
      <c r="O216" s="411">
        <v>1.17</v>
      </c>
      <c r="P216" s="393">
        <f t="shared" si="20"/>
        <v>1.9</v>
      </c>
      <c r="Q216" s="414">
        <f t="shared" si="21"/>
        <v>0.44999999999999996</v>
      </c>
      <c r="R216" s="415">
        <f>P216/I216</f>
        <v>1.3103448275862069</v>
      </c>
      <c r="T216" s="387" t="str">
        <f>VLOOKUP(A216,'crop 22'!$A$10:$A$724,1,0)</f>
        <v>GUAPA</v>
      </c>
    </row>
    <row r="217" spans="1:20" ht="12" customHeight="1">
      <c r="A217" s="410" t="s">
        <v>1083</v>
      </c>
      <c r="B217" s="410" t="s">
        <v>909</v>
      </c>
      <c r="C217" s="411">
        <v>0.06</v>
      </c>
      <c r="D217" s="411">
        <v>0.84</v>
      </c>
      <c r="E217" s="411">
        <v>2.4900000000000002</v>
      </c>
      <c r="F217" s="412" t="s">
        <v>910</v>
      </c>
      <c r="G217" s="412" t="s">
        <v>910</v>
      </c>
      <c r="H217" s="411">
        <v>7.67</v>
      </c>
      <c r="I217" s="393">
        <f t="shared" si="19"/>
        <v>10.16</v>
      </c>
      <c r="J217" s="411">
        <v>0.06</v>
      </c>
      <c r="K217" s="411">
        <v>1.29</v>
      </c>
      <c r="L217" s="411">
        <v>2.09</v>
      </c>
      <c r="M217" s="413">
        <v>1.55</v>
      </c>
      <c r="N217" s="413">
        <v>0.55000000000000004</v>
      </c>
      <c r="O217" s="411">
        <v>6.15</v>
      </c>
      <c r="P217" s="393">
        <f t="shared" si="20"/>
        <v>8.24</v>
      </c>
      <c r="Q217" s="414">
        <f t="shared" si="21"/>
        <v>-1.92</v>
      </c>
      <c r="R217" s="415">
        <f>P217/I217</f>
        <v>0.8110236220472441</v>
      </c>
      <c r="T217" s="387" t="str">
        <f>VLOOKUP(A217,'crop 22'!$A$10:$A$724,1,0)</f>
        <v>HELVETIA</v>
      </c>
    </row>
    <row r="218" spans="1:20" ht="12" customHeight="1">
      <c r="A218" s="410" t="s">
        <v>1085</v>
      </c>
      <c r="B218" s="410" t="s">
        <v>909</v>
      </c>
      <c r="C218" s="411">
        <v>0</v>
      </c>
      <c r="D218" s="411">
        <v>0</v>
      </c>
      <c r="E218" s="411">
        <v>0</v>
      </c>
      <c r="F218" s="412" t="s">
        <v>910</v>
      </c>
      <c r="G218" s="412" t="s">
        <v>910</v>
      </c>
      <c r="H218" s="411">
        <v>0</v>
      </c>
      <c r="I218" s="393">
        <f t="shared" si="19"/>
        <v>0</v>
      </c>
      <c r="J218" s="411">
        <v>0</v>
      </c>
      <c r="K218" s="411">
        <v>0</v>
      </c>
      <c r="L218" s="411">
        <v>0</v>
      </c>
      <c r="M218" s="413">
        <v>0</v>
      </c>
      <c r="N218" s="413">
        <v>0</v>
      </c>
      <c r="O218" s="411">
        <v>0.2</v>
      </c>
      <c r="P218" s="393">
        <f t="shared" si="20"/>
        <v>0.2</v>
      </c>
      <c r="Q218" s="414">
        <f t="shared" si="21"/>
        <v>0.2</v>
      </c>
      <c r="R218" s="415"/>
      <c r="T218" s="387" t="str">
        <f>VLOOKUP(A218,'crop 22'!$A$10:$A$724,1,0)</f>
        <v>HOCUS POCUS</v>
      </c>
    </row>
    <row r="219" spans="1:20" ht="12" customHeight="1">
      <c r="A219" s="410" t="s">
        <v>1087</v>
      </c>
      <c r="B219" s="410" t="s">
        <v>909</v>
      </c>
      <c r="C219" s="411">
        <v>0</v>
      </c>
      <c r="D219" s="411">
        <v>0</v>
      </c>
      <c r="E219" s="411">
        <v>0</v>
      </c>
      <c r="F219" s="412" t="s">
        <v>910</v>
      </c>
      <c r="G219" s="412" t="s">
        <v>910</v>
      </c>
      <c r="H219" s="411">
        <v>0</v>
      </c>
      <c r="I219" s="393">
        <f t="shared" si="19"/>
        <v>0</v>
      </c>
      <c r="J219" s="411">
        <v>0</v>
      </c>
      <c r="K219" s="411">
        <v>0</v>
      </c>
      <c r="L219" s="411">
        <v>0</v>
      </c>
      <c r="M219" s="413">
        <v>0</v>
      </c>
      <c r="N219" s="413">
        <v>0</v>
      </c>
      <c r="O219" s="411">
        <v>0.04</v>
      </c>
      <c r="P219" s="393">
        <f t="shared" si="20"/>
        <v>0.04</v>
      </c>
      <c r="Q219" s="414">
        <f t="shared" si="21"/>
        <v>0.04</v>
      </c>
      <c r="R219" s="415"/>
      <c r="T219" s="387" t="str">
        <f>VLOOKUP(A219,'crop 22'!$A$10:$A$724,1,0)</f>
        <v>HUIS TEN BOSCH</v>
      </c>
    </row>
    <row r="220" spans="1:20" ht="12" customHeight="1">
      <c r="A220" s="410" t="s">
        <v>1088</v>
      </c>
      <c r="B220" s="410" t="s">
        <v>909</v>
      </c>
      <c r="C220" s="411">
        <v>0</v>
      </c>
      <c r="D220" s="411">
        <v>0.15</v>
      </c>
      <c r="E220" s="411">
        <v>0.54</v>
      </c>
      <c r="F220" s="412" t="s">
        <v>910</v>
      </c>
      <c r="G220" s="412" t="s">
        <v>910</v>
      </c>
      <c r="H220" s="411">
        <v>0.8</v>
      </c>
      <c r="I220" s="393">
        <f t="shared" si="19"/>
        <v>1.34</v>
      </c>
      <c r="J220" s="411">
        <v>0</v>
      </c>
      <c r="K220" s="411">
        <v>0.23</v>
      </c>
      <c r="L220" s="411">
        <v>0.83</v>
      </c>
      <c r="M220" s="413">
        <v>0.47</v>
      </c>
      <c r="N220" s="413">
        <v>0.36</v>
      </c>
      <c r="O220" s="411">
        <v>1.67</v>
      </c>
      <c r="P220" s="393">
        <f t="shared" si="20"/>
        <v>2.5</v>
      </c>
      <c r="Q220" s="414">
        <f t="shared" si="21"/>
        <v>1.1599999999999999</v>
      </c>
      <c r="R220" s="415">
        <f t="shared" ref="R220:R230" si="24">P220/I220</f>
        <v>1.8656716417910446</v>
      </c>
      <c r="T220" s="387" t="str">
        <f>VLOOKUP(A220,'crop 22'!$A$10:$A$724,1,0)</f>
        <v>IBIZA</v>
      </c>
    </row>
    <row r="221" spans="1:20" ht="12" customHeight="1">
      <c r="A221" s="410" t="s">
        <v>1089</v>
      </c>
      <c r="B221" s="410" t="s">
        <v>909</v>
      </c>
      <c r="C221" s="411">
        <v>0.02</v>
      </c>
      <c r="D221" s="411">
        <v>0</v>
      </c>
      <c r="E221" s="411">
        <v>1.62</v>
      </c>
      <c r="F221" s="412" t="s">
        <v>910</v>
      </c>
      <c r="G221" s="412" t="s">
        <v>910</v>
      </c>
      <c r="H221" s="411">
        <v>4.46</v>
      </c>
      <c r="I221" s="393">
        <f t="shared" si="19"/>
        <v>6.08</v>
      </c>
      <c r="J221" s="411">
        <v>0.02</v>
      </c>
      <c r="K221" s="411">
        <v>0</v>
      </c>
      <c r="L221" s="411">
        <v>2.16</v>
      </c>
      <c r="M221" s="413">
        <v>0.92</v>
      </c>
      <c r="N221" s="413">
        <v>1.24</v>
      </c>
      <c r="O221" s="411">
        <v>3.12</v>
      </c>
      <c r="P221" s="393">
        <f t="shared" si="20"/>
        <v>5.28</v>
      </c>
      <c r="Q221" s="414">
        <f t="shared" si="21"/>
        <v>-0.79999999999999982</v>
      </c>
      <c r="R221" s="415">
        <f t="shared" si="24"/>
        <v>0.86842105263157898</v>
      </c>
      <c r="T221" s="387" t="str">
        <f>VLOOKUP(A221,'crop 22'!$A$10:$A$724,1,0)</f>
        <v>ICE DREAMER</v>
      </c>
    </row>
    <row r="222" spans="1:20" ht="12" customHeight="1">
      <c r="A222" s="410" t="s">
        <v>1090</v>
      </c>
      <c r="B222" s="410" t="s">
        <v>909</v>
      </c>
      <c r="C222" s="411">
        <v>0</v>
      </c>
      <c r="D222" s="411">
        <v>0</v>
      </c>
      <c r="E222" s="411">
        <v>0.53</v>
      </c>
      <c r="F222" s="412" t="s">
        <v>910</v>
      </c>
      <c r="G222" s="412" t="s">
        <v>910</v>
      </c>
      <c r="H222" s="411">
        <v>0.17</v>
      </c>
      <c r="I222" s="393">
        <f t="shared" si="19"/>
        <v>0.70000000000000007</v>
      </c>
      <c r="J222" s="411">
        <v>0</v>
      </c>
      <c r="K222" s="411">
        <v>0</v>
      </c>
      <c r="L222" s="411">
        <v>0.36</v>
      </c>
      <c r="M222" s="413">
        <v>0.28000000000000003</v>
      </c>
      <c r="N222" s="413">
        <v>0.08</v>
      </c>
      <c r="O222" s="411">
        <v>0.39</v>
      </c>
      <c r="P222" s="393">
        <f t="shared" si="20"/>
        <v>0.75</v>
      </c>
      <c r="Q222" s="414">
        <f t="shared" si="21"/>
        <v>4.9999999999999933E-2</v>
      </c>
      <c r="R222" s="415">
        <f t="shared" si="24"/>
        <v>1.0714285714285714</v>
      </c>
      <c r="T222" s="387" t="str">
        <f>VLOOKUP(A222,'crop 22'!$A$10:$A$724,1,0)</f>
        <v>ICE WONDER</v>
      </c>
    </row>
    <row r="223" spans="1:20" ht="12" customHeight="1">
      <c r="A223" s="410" t="s">
        <v>1092</v>
      </c>
      <c r="B223" s="410" t="s">
        <v>909</v>
      </c>
      <c r="C223" s="411">
        <v>0</v>
      </c>
      <c r="D223" s="411">
        <v>0</v>
      </c>
      <c r="E223" s="411">
        <v>1.59</v>
      </c>
      <c r="F223" s="412" t="s">
        <v>910</v>
      </c>
      <c r="G223" s="412" t="s">
        <v>910</v>
      </c>
      <c r="H223" s="411">
        <v>7.61</v>
      </c>
      <c r="I223" s="393">
        <f t="shared" si="19"/>
        <v>9.2000000000000011</v>
      </c>
      <c r="J223" s="411">
        <v>0</v>
      </c>
      <c r="K223" s="411">
        <v>0</v>
      </c>
      <c r="L223" s="411">
        <v>1.65</v>
      </c>
      <c r="M223" s="413">
        <v>1.44</v>
      </c>
      <c r="N223" s="413">
        <v>0.21</v>
      </c>
      <c r="O223" s="411">
        <v>8.1300000000000008</v>
      </c>
      <c r="P223" s="393">
        <f t="shared" si="20"/>
        <v>9.7800000000000011</v>
      </c>
      <c r="Q223" s="414">
        <f t="shared" si="21"/>
        <v>0.58000000000000007</v>
      </c>
      <c r="R223" s="415">
        <f t="shared" si="24"/>
        <v>1.0630434782608695</v>
      </c>
      <c r="T223" s="387" t="str">
        <f>VLOOKUP(A223,'crop 22'!$A$10:$A$724,1,0)</f>
        <v>INDIANA</v>
      </c>
    </row>
    <row r="224" spans="1:20" ht="12" customHeight="1">
      <c r="A224" s="410" t="s">
        <v>1095</v>
      </c>
      <c r="B224" s="410" t="s">
        <v>909</v>
      </c>
      <c r="C224" s="411">
        <v>0</v>
      </c>
      <c r="D224" s="411">
        <v>0</v>
      </c>
      <c r="E224" s="411">
        <v>0.13</v>
      </c>
      <c r="F224" s="412" t="s">
        <v>910</v>
      </c>
      <c r="G224" s="412" t="s">
        <v>910</v>
      </c>
      <c r="H224" s="411">
        <v>0.6</v>
      </c>
      <c r="I224" s="393">
        <f t="shared" si="19"/>
        <v>0.73</v>
      </c>
      <c r="J224" s="411">
        <v>0</v>
      </c>
      <c r="K224" s="411">
        <v>0</v>
      </c>
      <c r="L224" s="411">
        <v>0.16</v>
      </c>
      <c r="M224" s="413">
        <v>0.16</v>
      </c>
      <c r="N224" s="413">
        <v>0</v>
      </c>
      <c r="O224" s="411">
        <v>0.68</v>
      </c>
      <c r="P224" s="393">
        <f t="shared" si="20"/>
        <v>0.84000000000000008</v>
      </c>
      <c r="Q224" s="414">
        <f t="shared" si="21"/>
        <v>0.1100000000000001</v>
      </c>
      <c r="R224" s="415">
        <f t="shared" si="24"/>
        <v>1.1506849315068495</v>
      </c>
      <c r="T224" s="387" t="str">
        <f>VLOOKUP(A224,'crop 22'!$A$10:$A$724,1,0)</f>
        <v>INNOVATOR</v>
      </c>
    </row>
    <row r="225" spans="1:20" ht="12" customHeight="1">
      <c r="A225" s="410" t="s">
        <v>1096</v>
      </c>
      <c r="B225" s="410" t="s">
        <v>909</v>
      </c>
      <c r="C225" s="411">
        <v>0</v>
      </c>
      <c r="D225" s="411">
        <v>0</v>
      </c>
      <c r="E225" s="411">
        <v>0.18</v>
      </c>
      <c r="F225" s="412" t="s">
        <v>910</v>
      </c>
      <c r="G225" s="412" t="s">
        <v>910</v>
      </c>
      <c r="H225" s="411">
        <v>0.24</v>
      </c>
      <c r="I225" s="393">
        <f t="shared" si="19"/>
        <v>0.42</v>
      </c>
      <c r="J225" s="411">
        <v>0</v>
      </c>
      <c r="K225" s="411">
        <v>0</v>
      </c>
      <c r="L225" s="411">
        <v>0</v>
      </c>
      <c r="M225" s="413">
        <v>0</v>
      </c>
      <c r="N225" s="413">
        <v>0</v>
      </c>
      <c r="O225" s="411">
        <v>0.19</v>
      </c>
      <c r="P225" s="393">
        <f t="shared" si="20"/>
        <v>0.19</v>
      </c>
      <c r="Q225" s="414">
        <f t="shared" si="21"/>
        <v>-0.22999999999999998</v>
      </c>
      <c r="R225" s="415">
        <f t="shared" si="24"/>
        <v>0.45238095238095238</v>
      </c>
      <c r="T225" s="387" t="str">
        <f>VLOOKUP(A225,'crop 22'!$A$10:$A$724,1,0)</f>
        <v>JAYBIRD</v>
      </c>
    </row>
    <row r="226" spans="1:20" ht="12" customHeight="1">
      <c r="A226" s="410" t="s">
        <v>1097</v>
      </c>
      <c r="B226" s="410" t="s">
        <v>909</v>
      </c>
      <c r="C226" s="411">
        <v>0</v>
      </c>
      <c r="D226" s="411">
        <v>0</v>
      </c>
      <c r="E226" s="411">
        <v>4.47</v>
      </c>
      <c r="F226" s="412" t="s">
        <v>910</v>
      </c>
      <c r="G226" s="412" t="s">
        <v>910</v>
      </c>
      <c r="H226" s="411">
        <v>8.51</v>
      </c>
      <c r="I226" s="393">
        <f t="shared" si="19"/>
        <v>12.98</v>
      </c>
      <c r="J226" s="411">
        <v>0</v>
      </c>
      <c r="K226" s="411">
        <v>0</v>
      </c>
      <c r="L226" s="411">
        <v>4.0999999999999996</v>
      </c>
      <c r="M226" s="413">
        <v>0.68</v>
      </c>
      <c r="N226" s="413">
        <v>3.42</v>
      </c>
      <c r="O226" s="411">
        <v>4.0999999999999996</v>
      </c>
      <c r="P226" s="393">
        <f t="shared" si="20"/>
        <v>8.1999999999999993</v>
      </c>
      <c r="Q226" s="414">
        <f t="shared" si="21"/>
        <v>-4.7800000000000011</v>
      </c>
      <c r="R226" s="415">
        <f t="shared" si="24"/>
        <v>0.63174114021571637</v>
      </c>
      <c r="T226" s="387" t="str">
        <f>VLOOKUP(A226,'crop 22'!$A$10:$A$724,1,0)</f>
        <v>JOOP</v>
      </c>
    </row>
    <row r="227" spans="1:20" ht="12" customHeight="1">
      <c r="A227" s="410" t="s">
        <v>1098</v>
      </c>
      <c r="B227" s="410" t="s">
        <v>909</v>
      </c>
      <c r="C227" s="411">
        <v>0</v>
      </c>
      <c r="D227" s="411">
        <v>0.71</v>
      </c>
      <c r="E227" s="411">
        <v>1.27</v>
      </c>
      <c r="F227" s="412" t="s">
        <v>910</v>
      </c>
      <c r="G227" s="412" t="s">
        <v>910</v>
      </c>
      <c r="H227" s="411">
        <v>1.85</v>
      </c>
      <c r="I227" s="393">
        <f t="shared" si="19"/>
        <v>3.12</v>
      </c>
      <c r="J227" s="411">
        <v>0</v>
      </c>
      <c r="K227" s="411">
        <v>0.47</v>
      </c>
      <c r="L227" s="411">
        <v>2.0699999999999998</v>
      </c>
      <c r="M227" s="413">
        <v>1.08</v>
      </c>
      <c r="N227" s="413">
        <v>1</v>
      </c>
      <c r="O227" s="411">
        <v>3.38</v>
      </c>
      <c r="P227" s="393">
        <f t="shared" si="20"/>
        <v>5.4499999999999993</v>
      </c>
      <c r="Q227" s="414">
        <f t="shared" si="21"/>
        <v>2.3299999999999992</v>
      </c>
      <c r="R227" s="415">
        <f t="shared" si="24"/>
        <v>1.7467948717948716</v>
      </c>
      <c r="T227" s="387" t="str">
        <f>VLOOKUP(A227,'crop 22'!$A$10:$A$724,1,0)</f>
        <v>KADANGO</v>
      </c>
    </row>
    <row r="228" spans="1:20" ht="12" customHeight="1">
      <c r="A228" s="410" t="s">
        <v>1102</v>
      </c>
      <c r="B228" s="410" t="s">
        <v>909</v>
      </c>
      <c r="C228" s="411">
        <v>0</v>
      </c>
      <c r="D228" s="411">
        <v>0.55000000000000004</v>
      </c>
      <c r="E228" s="411">
        <v>2.4900000000000002</v>
      </c>
      <c r="F228" s="412" t="s">
        <v>910</v>
      </c>
      <c r="G228" s="412" t="s">
        <v>910</v>
      </c>
      <c r="H228" s="411">
        <v>3.96</v>
      </c>
      <c r="I228" s="393">
        <f t="shared" si="19"/>
        <v>6.45</v>
      </c>
      <c r="J228" s="411">
        <v>0</v>
      </c>
      <c r="K228" s="411">
        <v>0</v>
      </c>
      <c r="L228" s="411">
        <v>2.31</v>
      </c>
      <c r="M228" s="413">
        <v>0.89</v>
      </c>
      <c r="N228" s="413">
        <v>1.41</v>
      </c>
      <c r="O228" s="411">
        <v>6.02</v>
      </c>
      <c r="P228" s="393">
        <f t="shared" si="20"/>
        <v>8.33</v>
      </c>
      <c r="Q228" s="414">
        <f t="shared" si="21"/>
        <v>1.88</v>
      </c>
      <c r="R228" s="415">
        <f t="shared" si="24"/>
        <v>1.2914728682170542</v>
      </c>
      <c r="T228" s="387" t="str">
        <f>VLOOKUP(A228,'crop 22'!$A$10:$A$724,1,0)</f>
        <v>KING SOLOMON</v>
      </c>
    </row>
    <row r="229" spans="1:20" ht="12" customHeight="1">
      <c r="A229" s="410" t="s">
        <v>1106</v>
      </c>
      <c r="B229" s="410" t="s">
        <v>909</v>
      </c>
      <c r="C229" s="411">
        <v>0.02</v>
      </c>
      <c r="D229" s="411">
        <v>0.21</v>
      </c>
      <c r="E229" s="411">
        <v>22.04</v>
      </c>
      <c r="F229" s="412" t="s">
        <v>910</v>
      </c>
      <c r="G229" s="412" t="s">
        <v>910</v>
      </c>
      <c r="H229" s="411">
        <v>9.61</v>
      </c>
      <c r="I229" s="393">
        <f t="shared" si="19"/>
        <v>31.65</v>
      </c>
      <c r="J229" s="411">
        <v>0</v>
      </c>
      <c r="K229" s="411">
        <v>0.25</v>
      </c>
      <c r="L229" s="411">
        <v>13.72</v>
      </c>
      <c r="M229" s="413">
        <v>4.74</v>
      </c>
      <c r="N229" s="413">
        <v>8.9700000000000006</v>
      </c>
      <c r="O229" s="411">
        <v>11.32</v>
      </c>
      <c r="P229" s="393">
        <f t="shared" si="20"/>
        <v>25.04</v>
      </c>
      <c r="Q229" s="414">
        <f t="shared" si="21"/>
        <v>-6.6099999999999994</v>
      </c>
      <c r="R229" s="415">
        <f t="shared" si="24"/>
        <v>0.79115323854660347</v>
      </c>
      <c r="T229" s="387" t="str">
        <f>VLOOKUP(A229,'crop 22'!$A$10:$A$724,1,0)</f>
        <v>LAKE CAREY</v>
      </c>
    </row>
    <row r="230" spans="1:20" ht="12" customHeight="1">
      <c r="A230" s="410" t="s">
        <v>1113</v>
      </c>
      <c r="B230" s="410" t="s">
        <v>909</v>
      </c>
      <c r="C230" s="411">
        <v>0</v>
      </c>
      <c r="D230" s="411">
        <v>0</v>
      </c>
      <c r="E230" s="411">
        <v>0.55000000000000004</v>
      </c>
      <c r="F230" s="412" t="s">
        <v>910</v>
      </c>
      <c r="G230" s="412" t="s">
        <v>910</v>
      </c>
      <c r="H230" s="411">
        <v>2.72</v>
      </c>
      <c r="I230" s="393">
        <f t="shared" si="19"/>
        <v>3.2700000000000005</v>
      </c>
      <c r="J230" s="411">
        <v>0</v>
      </c>
      <c r="K230" s="411">
        <v>0</v>
      </c>
      <c r="L230" s="411">
        <v>1.05</v>
      </c>
      <c r="M230" s="413">
        <v>1.05</v>
      </c>
      <c r="N230" s="413">
        <v>0</v>
      </c>
      <c r="O230" s="411">
        <v>1.52</v>
      </c>
      <c r="P230" s="393">
        <f t="shared" si="20"/>
        <v>2.5700000000000003</v>
      </c>
      <c r="Q230" s="414">
        <f t="shared" si="21"/>
        <v>-0.70000000000000018</v>
      </c>
      <c r="R230" s="415">
        <f t="shared" si="24"/>
        <v>0.78593272171253825</v>
      </c>
      <c r="T230" s="387" t="str">
        <f>VLOOKUP(A230,'crop 22'!$A$10:$A$724,1,0)</f>
        <v>LEXUS ZANLOREXUS</v>
      </c>
    </row>
    <row r="231" spans="1:20" ht="12" customHeight="1">
      <c r="A231" s="410" t="s">
        <v>1114</v>
      </c>
      <c r="B231" s="410" t="s">
        <v>909</v>
      </c>
      <c r="C231" s="411">
        <v>0</v>
      </c>
      <c r="D231" s="411">
        <v>0</v>
      </c>
      <c r="E231" s="411">
        <v>0</v>
      </c>
      <c r="F231" s="412" t="s">
        <v>910</v>
      </c>
      <c r="G231" s="412" t="s">
        <v>910</v>
      </c>
      <c r="H231" s="411">
        <v>0</v>
      </c>
      <c r="I231" s="393">
        <f t="shared" si="19"/>
        <v>0</v>
      </c>
      <c r="J231" s="411">
        <v>0</v>
      </c>
      <c r="K231" s="411">
        <v>7.0000000000000007E-2</v>
      </c>
      <c r="L231" s="411">
        <v>0</v>
      </c>
      <c r="M231" s="413">
        <v>0</v>
      </c>
      <c r="N231" s="413">
        <v>0</v>
      </c>
      <c r="O231" s="411">
        <v>0.04</v>
      </c>
      <c r="P231" s="393">
        <f t="shared" si="20"/>
        <v>0.04</v>
      </c>
      <c r="Q231" s="414">
        <f t="shared" si="21"/>
        <v>0.04</v>
      </c>
      <c r="R231" s="415"/>
      <c r="T231" s="387" t="str">
        <f>VLOOKUP(A231,'crop 22'!$A$10:$A$724,1,0)</f>
        <v>LIGHT ROMANCE</v>
      </c>
    </row>
    <row r="232" spans="1:20" ht="12" customHeight="1">
      <c r="A232" s="410" t="s">
        <v>1117</v>
      </c>
      <c r="B232" s="410" t="s">
        <v>909</v>
      </c>
      <c r="C232" s="411">
        <v>0</v>
      </c>
      <c r="D232" s="411">
        <v>0</v>
      </c>
      <c r="E232" s="411">
        <v>0</v>
      </c>
      <c r="F232" s="412" t="s">
        <v>910</v>
      </c>
      <c r="G232" s="412" t="s">
        <v>910</v>
      </c>
      <c r="H232" s="411">
        <v>0.2</v>
      </c>
      <c r="I232" s="393">
        <f t="shared" si="19"/>
        <v>0.2</v>
      </c>
      <c r="J232" s="411">
        <v>0</v>
      </c>
      <c r="K232" s="411">
        <v>0</v>
      </c>
      <c r="L232" s="411">
        <v>0</v>
      </c>
      <c r="M232" s="413">
        <v>0</v>
      </c>
      <c r="N232" s="413">
        <v>0</v>
      </c>
      <c r="O232" s="411">
        <v>0.3</v>
      </c>
      <c r="P232" s="393">
        <f t="shared" si="20"/>
        <v>0.3</v>
      </c>
      <c r="Q232" s="414">
        <f t="shared" si="21"/>
        <v>9.9999999999999978E-2</v>
      </c>
      <c r="R232" s="415">
        <f t="shared" ref="R232:R255" si="25">P232/I232</f>
        <v>1.4999999999999998</v>
      </c>
      <c r="T232" s="387" t="str">
        <f>VLOOKUP(A232,'crop 22'!$A$10:$A$724,1,0)</f>
        <v>LOVE LETTER</v>
      </c>
    </row>
    <row r="233" spans="1:20" ht="12" customHeight="1">
      <c r="A233" s="410" t="s">
        <v>1120</v>
      </c>
      <c r="B233" s="410" t="s">
        <v>909</v>
      </c>
      <c r="C233" s="411">
        <v>0</v>
      </c>
      <c r="D233" s="411">
        <v>0</v>
      </c>
      <c r="E233" s="411">
        <v>0</v>
      </c>
      <c r="F233" s="412" t="s">
        <v>910</v>
      </c>
      <c r="G233" s="412" t="s">
        <v>910</v>
      </c>
      <c r="H233" s="411">
        <v>1.53</v>
      </c>
      <c r="I233" s="393">
        <f t="shared" ref="I233:I296" si="26">H233+E233</f>
        <v>1.53</v>
      </c>
      <c r="J233" s="411">
        <v>0</v>
      </c>
      <c r="K233" s="411">
        <v>0</v>
      </c>
      <c r="L233" s="411">
        <v>0.21</v>
      </c>
      <c r="M233" s="413">
        <v>0.21</v>
      </c>
      <c r="N233" s="413">
        <v>0</v>
      </c>
      <c r="O233" s="411">
        <v>0.94</v>
      </c>
      <c r="P233" s="393">
        <f t="shared" ref="P233:P296" si="27">O233+L233</f>
        <v>1.1499999999999999</v>
      </c>
      <c r="Q233" s="414">
        <f t="shared" ref="Q233:Q296" si="28">P233-I233</f>
        <v>-0.38000000000000012</v>
      </c>
      <c r="R233" s="415">
        <f t="shared" si="25"/>
        <v>0.75163398692810446</v>
      </c>
      <c r="T233" s="387" t="str">
        <f>VLOOKUP(A233,'crop 22'!$A$10:$A$724,1,0)</f>
        <v>MAGNY COURS</v>
      </c>
    </row>
    <row r="234" spans="1:20" ht="12" customHeight="1">
      <c r="A234" s="410" t="s">
        <v>1125</v>
      </c>
      <c r="B234" s="410" t="s">
        <v>909</v>
      </c>
      <c r="C234" s="411">
        <v>0</v>
      </c>
      <c r="D234" s="411">
        <v>0</v>
      </c>
      <c r="E234" s="411">
        <v>0</v>
      </c>
      <c r="F234" s="412" t="s">
        <v>910</v>
      </c>
      <c r="G234" s="412" t="s">
        <v>910</v>
      </c>
      <c r="H234" s="411">
        <v>0.76</v>
      </c>
      <c r="I234" s="393">
        <f t="shared" si="26"/>
        <v>0.76</v>
      </c>
      <c r="J234" s="411">
        <v>0</v>
      </c>
      <c r="K234" s="411">
        <v>0</v>
      </c>
      <c r="L234" s="411">
        <v>0.21</v>
      </c>
      <c r="M234" s="413">
        <v>0</v>
      </c>
      <c r="N234" s="413">
        <v>0.21</v>
      </c>
      <c r="O234" s="411">
        <v>0.48</v>
      </c>
      <c r="P234" s="393">
        <f t="shared" si="27"/>
        <v>0.69</v>
      </c>
      <c r="Q234" s="414">
        <f t="shared" si="28"/>
        <v>-7.0000000000000062E-2</v>
      </c>
      <c r="R234" s="415">
        <f t="shared" si="25"/>
        <v>0.9078947368421052</v>
      </c>
      <c r="T234" s="387" t="str">
        <f>VLOOKUP(A234,'crop 22'!$A$10:$A$724,1,0)</f>
        <v>MANDARO</v>
      </c>
    </row>
    <row r="235" spans="1:20" ht="12" customHeight="1">
      <c r="A235" s="410" t="s">
        <v>1128</v>
      </c>
      <c r="B235" s="410" t="s">
        <v>909</v>
      </c>
      <c r="C235" s="411">
        <v>7.0000000000000007E-2</v>
      </c>
      <c r="D235" s="411">
        <v>0.94</v>
      </c>
      <c r="E235" s="411">
        <v>15.29</v>
      </c>
      <c r="F235" s="412" t="s">
        <v>910</v>
      </c>
      <c r="G235" s="412" t="s">
        <v>910</v>
      </c>
      <c r="H235" s="411">
        <v>27.11</v>
      </c>
      <c r="I235" s="393">
        <f t="shared" si="26"/>
        <v>42.4</v>
      </c>
      <c r="J235" s="411">
        <v>7.0000000000000007E-2</v>
      </c>
      <c r="K235" s="411">
        <v>1.47</v>
      </c>
      <c r="L235" s="411">
        <v>13.19</v>
      </c>
      <c r="M235" s="413">
        <v>6.03</v>
      </c>
      <c r="N235" s="413">
        <v>7.16</v>
      </c>
      <c r="O235" s="411">
        <v>26.76</v>
      </c>
      <c r="P235" s="393">
        <f t="shared" si="27"/>
        <v>39.950000000000003</v>
      </c>
      <c r="Q235" s="414">
        <f t="shared" si="28"/>
        <v>-2.4499999999999957</v>
      </c>
      <c r="R235" s="415">
        <f t="shared" si="25"/>
        <v>0.94221698113207553</v>
      </c>
      <c r="T235" s="387" t="str">
        <f>VLOOKUP(A235,'crop 22'!$A$10:$A$724,1,0)</f>
        <v>MARLON</v>
      </c>
    </row>
    <row r="236" spans="1:20" ht="12" customHeight="1">
      <c r="A236" s="410" t="s">
        <v>1132</v>
      </c>
      <c r="B236" s="410" t="s">
        <v>909</v>
      </c>
      <c r="C236" s="411">
        <v>0</v>
      </c>
      <c r="D236" s="411">
        <v>0.13</v>
      </c>
      <c r="E236" s="411">
        <v>0.11</v>
      </c>
      <c r="F236" s="412" t="s">
        <v>910</v>
      </c>
      <c r="G236" s="412" t="s">
        <v>910</v>
      </c>
      <c r="H236" s="411">
        <v>1.92</v>
      </c>
      <c r="I236" s="393">
        <f t="shared" si="26"/>
        <v>2.0299999999999998</v>
      </c>
      <c r="J236" s="411">
        <v>0</v>
      </c>
      <c r="K236" s="411">
        <v>7.0000000000000007E-2</v>
      </c>
      <c r="L236" s="411">
        <v>0.24</v>
      </c>
      <c r="M236" s="413">
        <v>0.09</v>
      </c>
      <c r="N236" s="413">
        <v>0.15</v>
      </c>
      <c r="O236" s="411">
        <v>0.77</v>
      </c>
      <c r="P236" s="393">
        <f t="shared" si="27"/>
        <v>1.01</v>
      </c>
      <c r="Q236" s="414">
        <f t="shared" si="28"/>
        <v>-1.0199999999999998</v>
      </c>
      <c r="R236" s="415">
        <f t="shared" si="25"/>
        <v>0.49753694581280794</v>
      </c>
      <c r="T236" s="387" t="str">
        <f>VLOOKUP(A236,'crop 22'!$A$10:$A$724,1,0)</f>
        <v>MATEO ZANLORMEO</v>
      </c>
    </row>
    <row r="237" spans="1:20" ht="12" customHeight="1">
      <c r="A237" s="410" t="s">
        <v>1139</v>
      </c>
      <c r="B237" s="410" t="s">
        <v>909</v>
      </c>
      <c r="C237" s="411">
        <v>0</v>
      </c>
      <c r="D237" s="411">
        <v>0</v>
      </c>
      <c r="E237" s="411">
        <v>1.43</v>
      </c>
      <c r="F237" s="412" t="s">
        <v>910</v>
      </c>
      <c r="G237" s="412" t="s">
        <v>910</v>
      </c>
      <c r="H237" s="411">
        <v>1.58</v>
      </c>
      <c r="I237" s="393">
        <f t="shared" si="26"/>
        <v>3.01</v>
      </c>
      <c r="J237" s="411">
        <v>0</v>
      </c>
      <c r="K237" s="411">
        <v>0</v>
      </c>
      <c r="L237" s="411">
        <v>0.48</v>
      </c>
      <c r="M237" s="413">
        <v>0.37</v>
      </c>
      <c r="N237" s="413">
        <v>0.11</v>
      </c>
      <c r="O237" s="411">
        <v>0.61</v>
      </c>
      <c r="P237" s="393">
        <f t="shared" si="27"/>
        <v>1.0899999999999999</v>
      </c>
      <c r="Q237" s="414">
        <f t="shared" si="28"/>
        <v>-1.92</v>
      </c>
      <c r="R237" s="415">
        <f t="shared" si="25"/>
        <v>0.36212624584717606</v>
      </c>
      <c r="T237" s="387" t="str">
        <f>VLOOKUP(A237,'crop 22'!$A$10:$A$724,1,0)</f>
        <v>MERO STAR</v>
      </c>
    </row>
    <row r="238" spans="1:20" ht="12" customHeight="1">
      <c r="A238" s="410" t="s">
        <v>1140</v>
      </c>
      <c r="B238" s="410" t="s">
        <v>909</v>
      </c>
      <c r="C238" s="411">
        <v>0</v>
      </c>
      <c r="D238" s="411">
        <v>0</v>
      </c>
      <c r="E238" s="411">
        <v>0</v>
      </c>
      <c r="F238" s="412" t="s">
        <v>910</v>
      </c>
      <c r="G238" s="412" t="s">
        <v>910</v>
      </c>
      <c r="H238" s="411">
        <v>0.35</v>
      </c>
      <c r="I238" s="393">
        <f t="shared" si="26"/>
        <v>0.35</v>
      </c>
      <c r="J238" s="411">
        <v>0</v>
      </c>
      <c r="K238" s="411">
        <v>0</v>
      </c>
      <c r="L238" s="411">
        <v>0.37</v>
      </c>
      <c r="M238" s="413">
        <v>0.28999999999999998</v>
      </c>
      <c r="N238" s="413">
        <v>0.08</v>
      </c>
      <c r="O238" s="411">
        <v>0.39</v>
      </c>
      <c r="P238" s="393">
        <f t="shared" si="27"/>
        <v>0.76</v>
      </c>
      <c r="Q238" s="414">
        <f t="shared" si="28"/>
        <v>0.41000000000000003</v>
      </c>
      <c r="R238" s="415">
        <f t="shared" si="25"/>
        <v>2.1714285714285717</v>
      </c>
      <c r="T238" s="387" t="str">
        <f>VLOOKUP(A238,'crop 22'!$A$10:$A$724,1,0)</f>
        <v>MILANO</v>
      </c>
    </row>
    <row r="239" spans="1:20" ht="12" customHeight="1">
      <c r="A239" s="410" t="s">
        <v>1142</v>
      </c>
      <c r="B239" s="410" t="s">
        <v>909</v>
      </c>
      <c r="C239" s="411">
        <v>0</v>
      </c>
      <c r="D239" s="411">
        <v>0</v>
      </c>
      <c r="E239" s="411">
        <v>0.73</v>
      </c>
      <c r="F239" s="412" t="s">
        <v>910</v>
      </c>
      <c r="G239" s="412" t="s">
        <v>910</v>
      </c>
      <c r="H239" s="411">
        <v>1.32</v>
      </c>
      <c r="I239" s="393">
        <f t="shared" si="26"/>
        <v>2.0499999999999998</v>
      </c>
      <c r="J239" s="411">
        <v>0</v>
      </c>
      <c r="K239" s="411">
        <v>0</v>
      </c>
      <c r="L239" s="411">
        <v>0.97</v>
      </c>
      <c r="M239" s="413">
        <v>0.47</v>
      </c>
      <c r="N239" s="413">
        <v>0.51</v>
      </c>
      <c r="O239" s="411">
        <v>2.36</v>
      </c>
      <c r="P239" s="393">
        <f t="shared" si="27"/>
        <v>3.33</v>
      </c>
      <c r="Q239" s="414">
        <f t="shared" si="28"/>
        <v>1.2800000000000002</v>
      </c>
      <c r="R239" s="415">
        <f t="shared" si="25"/>
        <v>1.6243902439024391</v>
      </c>
      <c r="T239" s="387" t="str">
        <f>VLOOKUP(A239,'crop 22'!$A$10:$A$724,1,0)</f>
        <v>MONSANO</v>
      </c>
    </row>
    <row r="240" spans="1:20" ht="12" customHeight="1">
      <c r="A240" s="410" t="s">
        <v>1144</v>
      </c>
      <c r="B240" s="410" t="s">
        <v>909</v>
      </c>
      <c r="C240" s="411">
        <v>0.01</v>
      </c>
      <c r="D240" s="411">
        <v>0</v>
      </c>
      <c r="E240" s="411">
        <v>2.56</v>
      </c>
      <c r="F240" s="412" t="s">
        <v>910</v>
      </c>
      <c r="G240" s="412" t="s">
        <v>910</v>
      </c>
      <c r="H240" s="411">
        <v>9.0500000000000007</v>
      </c>
      <c r="I240" s="393">
        <f t="shared" si="26"/>
        <v>11.610000000000001</v>
      </c>
      <c r="J240" s="411">
        <v>0</v>
      </c>
      <c r="K240" s="411">
        <v>0</v>
      </c>
      <c r="L240" s="411">
        <v>2.92</v>
      </c>
      <c r="M240" s="413">
        <v>2.92</v>
      </c>
      <c r="N240" s="413">
        <v>0</v>
      </c>
      <c r="O240" s="411">
        <v>12.1</v>
      </c>
      <c r="P240" s="393">
        <f t="shared" si="27"/>
        <v>15.02</v>
      </c>
      <c r="Q240" s="414">
        <f t="shared" si="28"/>
        <v>3.4099999999999984</v>
      </c>
      <c r="R240" s="415">
        <f t="shared" si="25"/>
        <v>1.2937123169681308</v>
      </c>
      <c r="T240" s="387" t="str">
        <f>VLOOKUP(A240,'crop 22'!$A$10:$A$724,1,0)</f>
        <v>MONTENEU</v>
      </c>
    </row>
    <row r="241" spans="1:20" ht="12" customHeight="1">
      <c r="A241" s="410" t="s">
        <v>1145</v>
      </c>
      <c r="B241" s="410" t="s">
        <v>909</v>
      </c>
      <c r="C241" s="411">
        <v>0.02</v>
      </c>
      <c r="D241" s="411">
        <v>0.08</v>
      </c>
      <c r="E241" s="411">
        <v>0</v>
      </c>
      <c r="F241" s="412" t="s">
        <v>910</v>
      </c>
      <c r="G241" s="412" t="s">
        <v>910</v>
      </c>
      <c r="H241" s="411">
        <v>0.14000000000000001</v>
      </c>
      <c r="I241" s="393">
        <f t="shared" si="26"/>
        <v>0.14000000000000001</v>
      </c>
      <c r="J241" s="411">
        <v>0.03</v>
      </c>
      <c r="K241" s="411">
        <v>0.04</v>
      </c>
      <c r="L241" s="411">
        <v>0.04</v>
      </c>
      <c r="M241" s="413">
        <v>0.04</v>
      </c>
      <c r="N241" s="413">
        <v>0</v>
      </c>
      <c r="O241" s="411">
        <v>0.5</v>
      </c>
      <c r="P241" s="393">
        <f t="shared" si="27"/>
        <v>0.54</v>
      </c>
      <c r="Q241" s="414">
        <f t="shared" si="28"/>
        <v>0.4</v>
      </c>
      <c r="R241" s="415">
        <f t="shared" si="25"/>
        <v>3.8571428571428572</v>
      </c>
      <c r="T241" s="387" t="str">
        <f>VLOOKUP(A241,'crop 22'!$A$10:$A$724,1,0)</f>
        <v>MOUNT COOK</v>
      </c>
    </row>
    <row r="242" spans="1:20" ht="12" customHeight="1">
      <c r="A242" s="410" t="s">
        <v>1153</v>
      </c>
      <c r="B242" s="410" t="s">
        <v>909</v>
      </c>
      <c r="C242" s="411">
        <v>0</v>
      </c>
      <c r="D242" s="411">
        <v>0</v>
      </c>
      <c r="E242" s="411">
        <v>0.69</v>
      </c>
      <c r="F242" s="412" t="s">
        <v>910</v>
      </c>
      <c r="G242" s="412" t="s">
        <v>910</v>
      </c>
      <c r="H242" s="411">
        <v>6.03</v>
      </c>
      <c r="I242" s="393">
        <f t="shared" si="26"/>
        <v>6.7200000000000006</v>
      </c>
      <c r="J242" s="411">
        <v>0</v>
      </c>
      <c r="K242" s="411">
        <v>0</v>
      </c>
      <c r="L242" s="411">
        <v>0.22</v>
      </c>
      <c r="M242" s="413">
        <v>0</v>
      </c>
      <c r="N242" s="413">
        <v>0.22</v>
      </c>
      <c r="O242" s="411">
        <v>1.64</v>
      </c>
      <c r="P242" s="393">
        <f t="shared" si="27"/>
        <v>1.8599999999999999</v>
      </c>
      <c r="Q242" s="414">
        <f t="shared" si="28"/>
        <v>-4.8600000000000012</v>
      </c>
      <c r="R242" s="415">
        <f t="shared" si="25"/>
        <v>0.27678571428571425</v>
      </c>
      <c r="T242" s="387" t="str">
        <f>VLOOKUP(A242,'crop 22'!$A$10:$A$724,1,0)</f>
        <v>NOVA ZEMBLA</v>
      </c>
    </row>
    <row r="243" spans="1:20" ht="12" customHeight="1">
      <c r="A243" s="410" t="s">
        <v>1155</v>
      </c>
      <c r="B243" s="410" t="s">
        <v>909</v>
      </c>
      <c r="C243" s="411">
        <v>0</v>
      </c>
      <c r="D243" s="411">
        <v>0</v>
      </c>
      <c r="E243" s="411">
        <v>0.32</v>
      </c>
      <c r="F243" s="412" t="s">
        <v>910</v>
      </c>
      <c r="G243" s="412" t="s">
        <v>910</v>
      </c>
      <c r="H243" s="411">
        <v>0.2</v>
      </c>
      <c r="I243" s="393">
        <f t="shared" si="26"/>
        <v>0.52</v>
      </c>
      <c r="J243" s="411">
        <v>0</v>
      </c>
      <c r="K243" s="411">
        <v>0</v>
      </c>
      <c r="L243" s="411">
        <v>0</v>
      </c>
      <c r="M243" s="413">
        <v>0</v>
      </c>
      <c r="N243" s="413">
        <v>0</v>
      </c>
      <c r="O243" s="411">
        <v>1.03</v>
      </c>
      <c r="P243" s="393">
        <f t="shared" si="27"/>
        <v>1.03</v>
      </c>
      <c r="Q243" s="414">
        <f t="shared" si="28"/>
        <v>0.51</v>
      </c>
      <c r="R243" s="415">
        <f t="shared" si="25"/>
        <v>1.9807692307692308</v>
      </c>
      <c r="T243" s="387" t="str">
        <f>VLOOKUP(A243,'crop 22'!$A$10:$A$724,1,0)</f>
        <v>ONE LOVE</v>
      </c>
    </row>
    <row r="244" spans="1:20" ht="12" customHeight="1">
      <c r="A244" s="410" t="s">
        <v>1161</v>
      </c>
      <c r="B244" s="410" t="s">
        <v>909</v>
      </c>
      <c r="C244" s="411">
        <v>0</v>
      </c>
      <c r="D244" s="411">
        <v>0</v>
      </c>
      <c r="E244" s="411">
        <v>1.59</v>
      </c>
      <c r="F244" s="412" t="s">
        <v>910</v>
      </c>
      <c r="G244" s="412" t="s">
        <v>910</v>
      </c>
      <c r="H244" s="411">
        <v>5.94</v>
      </c>
      <c r="I244" s="393">
        <f t="shared" si="26"/>
        <v>7.53</v>
      </c>
      <c r="J244" s="411">
        <v>0</v>
      </c>
      <c r="K244" s="411">
        <v>0</v>
      </c>
      <c r="L244" s="411">
        <v>3.2</v>
      </c>
      <c r="M244" s="413">
        <v>1.7</v>
      </c>
      <c r="N244" s="413">
        <v>1.5</v>
      </c>
      <c r="O244" s="411">
        <v>3.4</v>
      </c>
      <c r="P244" s="393">
        <f t="shared" si="27"/>
        <v>6.6</v>
      </c>
      <c r="Q244" s="414">
        <f t="shared" si="28"/>
        <v>-0.9300000000000006</v>
      </c>
      <c r="R244" s="415">
        <f t="shared" si="25"/>
        <v>0.87649402390438236</v>
      </c>
      <c r="T244" s="387" t="str">
        <f>VLOOKUP(A244,'crop 22'!$A$10:$A$724,1,0)</f>
        <v>OVADA</v>
      </c>
    </row>
    <row r="245" spans="1:20" ht="12" customHeight="1">
      <c r="A245" s="410" t="s">
        <v>1163</v>
      </c>
      <c r="B245" s="410" t="s">
        <v>909</v>
      </c>
      <c r="C245" s="411">
        <v>7.0000000000000007E-2</v>
      </c>
      <c r="D245" s="411">
        <v>1.44</v>
      </c>
      <c r="E245" s="411">
        <v>2.27</v>
      </c>
      <c r="F245" s="412" t="s">
        <v>910</v>
      </c>
      <c r="G245" s="412" t="s">
        <v>910</v>
      </c>
      <c r="H245" s="411">
        <v>7.86</v>
      </c>
      <c r="I245" s="393">
        <f t="shared" si="26"/>
        <v>10.130000000000001</v>
      </c>
      <c r="J245" s="411">
        <v>0.08</v>
      </c>
      <c r="K245" s="411">
        <v>0.95</v>
      </c>
      <c r="L245" s="411">
        <v>2.66</v>
      </c>
      <c r="M245" s="413">
        <v>2.66</v>
      </c>
      <c r="N245" s="413">
        <v>0</v>
      </c>
      <c r="O245" s="411">
        <v>8.93</v>
      </c>
      <c r="P245" s="393">
        <f t="shared" si="27"/>
        <v>11.59</v>
      </c>
      <c r="Q245" s="414">
        <f t="shared" si="28"/>
        <v>1.4599999999999991</v>
      </c>
      <c r="R245" s="415">
        <f t="shared" si="25"/>
        <v>1.1441263573543927</v>
      </c>
      <c r="T245" s="387" t="str">
        <f>VLOOKUP(A245,'crop 22'!$A$10:$A$724,1,0)</f>
        <v>PACIFIC OCEAN</v>
      </c>
    </row>
    <row r="246" spans="1:20" ht="12" customHeight="1">
      <c r="A246" s="410" t="s">
        <v>1166</v>
      </c>
      <c r="B246" s="410" t="s">
        <v>909</v>
      </c>
      <c r="C246" s="411">
        <v>0</v>
      </c>
      <c r="D246" s="411">
        <v>0.32</v>
      </c>
      <c r="E246" s="411">
        <v>0.36</v>
      </c>
      <c r="F246" s="412" t="s">
        <v>910</v>
      </c>
      <c r="G246" s="412" t="s">
        <v>910</v>
      </c>
      <c r="H246" s="411">
        <v>0.89</v>
      </c>
      <c r="I246" s="393">
        <f t="shared" si="26"/>
        <v>1.25</v>
      </c>
      <c r="J246" s="411">
        <v>0</v>
      </c>
      <c r="K246" s="411">
        <v>0.05</v>
      </c>
      <c r="L246" s="411">
        <v>0</v>
      </c>
      <c r="M246" s="413">
        <v>0</v>
      </c>
      <c r="N246" s="413">
        <v>0</v>
      </c>
      <c r="O246" s="411">
        <v>0.75</v>
      </c>
      <c r="P246" s="393">
        <f t="shared" si="27"/>
        <v>0.75</v>
      </c>
      <c r="Q246" s="414">
        <f t="shared" si="28"/>
        <v>-0.5</v>
      </c>
      <c r="R246" s="415">
        <f t="shared" si="25"/>
        <v>0.6</v>
      </c>
      <c r="T246" s="387" t="str">
        <f>VLOOKUP(A246,'crop 22'!$A$10:$A$724,1,0)</f>
        <v>PARADERO</v>
      </c>
    </row>
    <row r="247" spans="1:20" ht="12" customHeight="1">
      <c r="A247" s="410" t="s">
        <v>1170</v>
      </c>
      <c r="B247" s="410" t="s">
        <v>909</v>
      </c>
      <c r="C247" s="411">
        <v>0</v>
      </c>
      <c r="D247" s="411">
        <v>0</v>
      </c>
      <c r="E247" s="411">
        <v>0.25</v>
      </c>
      <c r="F247" s="412" t="s">
        <v>910</v>
      </c>
      <c r="G247" s="412" t="s">
        <v>910</v>
      </c>
      <c r="H247" s="411">
        <v>0.62</v>
      </c>
      <c r="I247" s="393">
        <f t="shared" si="26"/>
        <v>0.87</v>
      </c>
      <c r="J247" s="411">
        <v>0</v>
      </c>
      <c r="K247" s="411">
        <v>0</v>
      </c>
      <c r="L247" s="411">
        <v>0</v>
      </c>
      <c r="M247" s="413">
        <v>0</v>
      </c>
      <c r="N247" s="413">
        <v>0</v>
      </c>
      <c r="O247" s="411">
        <v>0.77</v>
      </c>
      <c r="P247" s="393">
        <f t="shared" si="27"/>
        <v>0.77</v>
      </c>
      <c r="Q247" s="414">
        <f t="shared" si="28"/>
        <v>-9.9999999999999978E-2</v>
      </c>
      <c r="R247" s="415">
        <f t="shared" si="25"/>
        <v>0.88505747126436785</v>
      </c>
      <c r="T247" s="387" t="str">
        <f>VLOOKUP(A247,'crop 22'!$A$10:$A$724,1,0)</f>
        <v>PENINSULA</v>
      </c>
    </row>
    <row r="248" spans="1:20" ht="12" customHeight="1">
      <c r="A248" s="410" t="s">
        <v>1173</v>
      </c>
      <c r="B248" s="410" t="s">
        <v>909</v>
      </c>
      <c r="C248" s="411">
        <v>0</v>
      </c>
      <c r="D248" s="411">
        <v>0.01</v>
      </c>
      <c r="E248" s="411">
        <v>1.35</v>
      </c>
      <c r="F248" s="412" t="s">
        <v>910</v>
      </c>
      <c r="G248" s="412" t="s">
        <v>910</v>
      </c>
      <c r="H248" s="411">
        <v>3.79</v>
      </c>
      <c r="I248" s="393">
        <f t="shared" si="26"/>
        <v>5.1400000000000006</v>
      </c>
      <c r="J248" s="411">
        <v>0</v>
      </c>
      <c r="K248" s="411">
        <v>0.05</v>
      </c>
      <c r="L248" s="411">
        <v>1.31</v>
      </c>
      <c r="M248" s="413">
        <v>1.26</v>
      </c>
      <c r="N248" s="413">
        <v>0.05</v>
      </c>
      <c r="O248" s="411">
        <v>5.95</v>
      </c>
      <c r="P248" s="393">
        <f t="shared" si="27"/>
        <v>7.26</v>
      </c>
      <c r="Q248" s="414">
        <f t="shared" si="28"/>
        <v>2.1199999999999992</v>
      </c>
      <c r="R248" s="415">
        <f t="shared" si="25"/>
        <v>1.4124513618677041</v>
      </c>
      <c r="T248" s="387" t="str">
        <f>VLOOKUP(A248,'crop 22'!$A$10:$A$724,1,0)</f>
        <v>PICO</v>
      </c>
    </row>
    <row r="249" spans="1:20" ht="12" customHeight="1">
      <c r="A249" s="410" t="s">
        <v>1177</v>
      </c>
      <c r="B249" s="410" t="s">
        <v>909</v>
      </c>
      <c r="C249" s="411">
        <v>0</v>
      </c>
      <c r="D249" s="411">
        <v>0</v>
      </c>
      <c r="E249" s="411">
        <v>0.15</v>
      </c>
      <c r="F249" s="412" t="s">
        <v>910</v>
      </c>
      <c r="G249" s="412" t="s">
        <v>910</v>
      </c>
      <c r="H249" s="411">
        <v>0.46</v>
      </c>
      <c r="I249" s="393">
        <f t="shared" si="26"/>
        <v>0.61</v>
      </c>
      <c r="J249" s="411">
        <v>0</v>
      </c>
      <c r="K249" s="411">
        <v>0.25</v>
      </c>
      <c r="L249" s="411">
        <v>0</v>
      </c>
      <c r="M249" s="413">
        <v>0</v>
      </c>
      <c r="N249" s="413">
        <v>0</v>
      </c>
      <c r="O249" s="411">
        <v>0.37</v>
      </c>
      <c r="P249" s="393">
        <f t="shared" si="27"/>
        <v>0.37</v>
      </c>
      <c r="Q249" s="414">
        <f t="shared" si="28"/>
        <v>-0.24</v>
      </c>
      <c r="R249" s="415">
        <f t="shared" si="25"/>
        <v>0.60655737704918034</v>
      </c>
      <c r="T249" s="387" t="str">
        <f>VLOOKUP(A249,'crop 22'!$A$10:$A$724,1,0)</f>
        <v>PINK ROMANCE</v>
      </c>
    </row>
    <row r="250" spans="1:20" ht="12" customHeight="1">
      <c r="A250" s="410" t="s">
        <v>1178</v>
      </c>
      <c r="B250" s="410" t="s">
        <v>909</v>
      </c>
      <c r="C250" s="411">
        <v>0</v>
      </c>
      <c r="D250" s="411">
        <v>0</v>
      </c>
      <c r="E250" s="411">
        <v>0.59</v>
      </c>
      <c r="F250" s="412" t="s">
        <v>910</v>
      </c>
      <c r="G250" s="412" t="s">
        <v>910</v>
      </c>
      <c r="H250" s="411">
        <v>1.6</v>
      </c>
      <c r="I250" s="393">
        <f t="shared" si="26"/>
        <v>2.19</v>
      </c>
      <c r="J250" s="411">
        <v>0</v>
      </c>
      <c r="K250" s="411">
        <v>0.22</v>
      </c>
      <c r="L250" s="411">
        <v>0.76</v>
      </c>
      <c r="M250" s="413">
        <v>0.66</v>
      </c>
      <c r="N250" s="413">
        <v>0.1</v>
      </c>
      <c r="O250" s="411">
        <v>1.33</v>
      </c>
      <c r="P250" s="393">
        <f t="shared" si="27"/>
        <v>2.09</v>
      </c>
      <c r="Q250" s="414">
        <f t="shared" si="28"/>
        <v>-0.10000000000000009</v>
      </c>
      <c r="R250" s="415">
        <f t="shared" si="25"/>
        <v>0.954337899543379</v>
      </c>
      <c r="T250" s="387" t="str">
        <f>VLOOKUP(A250,'crop 22'!$A$10:$A$724,1,0)</f>
        <v>PINK ZSAR</v>
      </c>
    </row>
    <row r="251" spans="1:20" ht="12" customHeight="1">
      <c r="A251" s="410" t="s">
        <v>1183</v>
      </c>
      <c r="B251" s="410" t="s">
        <v>909</v>
      </c>
      <c r="C251" s="411">
        <v>0</v>
      </c>
      <c r="D251" s="411">
        <v>0</v>
      </c>
      <c r="E251" s="411">
        <v>7.0000000000000007E-2</v>
      </c>
      <c r="F251" s="412" t="s">
        <v>910</v>
      </c>
      <c r="G251" s="412" t="s">
        <v>910</v>
      </c>
      <c r="H251" s="411">
        <v>0.02</v>
      </c>
      <c r="I251" s="393">
        <f t="shared" si="26"/>
        <v>9.0000000000000011E-2</v>
      </c>
      <c r="J251" s="411">
        <v>0</v>
      </c>
      <c r="K251" s="411">
        <v>0</v>
      </c>
      <c r="L251" s="411">
        <v>7.0000000000000007E-2</v>
      </c>
      <c r="M251" s="413">
        <v>7.0000000000000007E-2</v>
      </c>
      <c r="N251" s="413">
        <v>0</v>
      </c>
      <c r="O251" s="411">
        <v>0.14000000000000001</v>
      </c>
      <c r="P251" s="393">
        <f t="shared" si="27"/>
        <v>0.21000000000000002</v>
      </c>
      <c r="Q251" s="414">
        <f t="shared" si="28"/>
        <v>0.12000000000000001</v>
      </c>
      <c r="R251" s="415">
        <f t="shared" si="25"/>
        <v>2.3333333333333335</v>
      </c>
      <c r="T251" s="387" t="str">
        <f>VLOOKUP(A251,'crop 22'!$A$10:$A$724,1,0)</f>
        <v>PONZONE</v>
      </c>
    </row>
    <row r="252" spans="1:20" ht="12" customHeight="1">
      <c r="A252" s="410" t="s">
        <v>1184</v>
      </c>
      <c r="B252" s="410" t="s">
        <v>909</v>
      </c>
      <c r="C252" s="411">
        <v>0</v>
      </c>
      <c r="D252" s="411">
        <v>0.37</v>
      </c>
      <c r="E252" s="411">
        <v>3.47</v>
      </c>
      <c r="F252" s="412" t="s">
        <v>910</v>
      </c>
      <c r="G252" s="412" t="s">
        <v>910</v>
      </c>
      <c r="H252" s="411">
        <v>2.56</v>
      </c>
      <c r="I252" s="393">
        <f t="shared" si="26"/>
        <v>6.03</v>
      </c>
      <c r="J252" s="411">
        <v>0</v>
      </c>
      <c r="K252" s="411">
        <v>0.09</v>
      </c>
      <c r="L252" s="411">
        <v>2.5099999999999998</v>
      </c>
      <c r="M252" s="413">
        <v>1.32</v>
      </c>
      <c r="N252" s="413">
        <v>1.19</v>
      </c>
      <c r="O252" s="411">
        <v>6.39</v>
      </c>
      <c r="P252" s="393">
        <f t="shared" si="27"/>
        <v>8.8999999999999986</v>
      </c>
      <c r="Q252" s="414">
        <f t="shared" si="28"/>
        <v>2.8699999999999983</v>
      </c>
      <c r="R252" s="415">
        <f t="shared" si="25"/>
        <v>1.475953565505804</v>
      </c>
      <c r="T252" s="387" t="str">
        <f>VLOOKUP(A252,'crop 22'!$A$10:$A$724,1,0)</f>
        <v>PRAIANO</v>
      </c>
    </row>
    <row r="253" spans="1:20" ht="12" customHeight="1">
      <c r="A253" s="410" t="s">
        <v>1185</v>
      </c>
      <c r="B253" s="410" t="s">
        <v>909</v>
      </c>
      <c r="C253" s="411">
        <v>0</v>
      </c>
      <c r="D253" s="411">
        <v>0</v>
      </c>
      <c r="E253" s="411">
        <v>8.19</v>
      </c>
      <c r="F253" s="412" t="s">
        <v>910</v>
      </c>
      <c r="G253" s="412" t="s">
        <v>910</v>
      </c>
      <c r="H253" s="411">
        <v>14.59</v>
      </c>
      <c r="I253" s="393">
        <f t="shared" si="26"/>
        <v>22.78</v>
      </c>
      <c r="J253" s="411">
        <v>0.02</v>
      </c>
      <c r="K253" s="411">
        <v>0.82</v>
      </c>
      <c r="L253" s="411">
        <v>10.9</v>
      </c>
      <c r="M253" s="413">
        <v>6.58</v>
      </c>
      <c r="N253" s="413">
        <v>4.32</v>
      </c>
      <c r="O253" s="411">
        <v>16.760000000000002</v>
      </c>
      <c r="P253" s="393">
        <f t="shared" si="27"/>
        <v>27.660000000000004</v>
      </c>
      <c r="Q253" s="414">
        <f t="shared" si="28"/>
        <v>4.8800000000000026</v>
      </c>
      <c r="R253" s="415">
        <f t="shared" si="25"/>
        <v>1.2142230026338894</v>
      </c>
      <c r="T253" s="387" t="str">
        <f>VLOOKUP(A253,'crop 22'!$A$10:$A$724,1,0)</f>
        <v>PREMIUM BLOND</v>
      </c>
    </row>
    <row r="254" spans="1:20" ht="12" customHeight="1">
      <c r="A254" s="410" t="s">
        <v>1190</v>
      </c>
      <c r="B254" s="410" t="s">
        <v>909</v>
      </c>
      <c r="C254" s="411">
        <v>0.01</v>
      </c>
      <c r="D254" s="411">
        <v>0.18</v>
      </c>
      <c r="E254" s="411">
        <v>0.56000000000000005</v>
      </c>
      <c r="F254" s="412" t="s">
        <v>910</v>
      </c>
      <c r="G254" s="412" t="s">
        <v>910</v>
      </c>
      <c r="H254" s="411">
        <v>0.96</v>
      </c>
      <c r="I254" s="393">
        <f t="shared" si="26"/>
        <v>1.52</v>
      </c>
      <c r="J254" s="411">
        <v>0.01</v>
      </c>
      <c r="K254" s="411">
        <v>0.54</v>
      </c>
      <c r="L254" s="411">
        <v>0.75</v>
      </c>
      <c r="M254" s="413">
        <v>0.23</v>
      </c>
      <c r="N254" s="413">
        <v>0.51</v>
      </c>
      <c r="O254" s="411">
        <v>1.27</v>
      </c>
      <c r="P254" s="393">
        <f t="shared" si="27"/>
        <v>2.02</v>
      </c>
      <c r="Q254" s="414">
        <f t="shared" si="28"/>
        <v>0.5</v>
      </c>
      <c r="R254" s="415">
        <f t="shared" si="25"/>
        <v>1.3289473684210527</v>
      </c>
      <c r="T254" s="387" t="str">
        <f>VLOOKUP(A254,'crop 22'!$A$10:$A$724,1,0)</f>
        <v>RED DAWN</v>
      </c>
    </row>
    <row r="255" spans="1:20" ht="12" customHeight="1">
      <c r="A255" s="410" t="s">
        <v>1192</v>
      </c>
      <c r="B255" s="410" t="s">
        <v>909</v>
      </c>
      <c r="C255" s="411">
        <v>0</v>
      </c>
      <c r="D255" s="411">
        <v>0</v>
      </c>
      <c r="E255" s="411">
        <v>0.34</v>
      </c>
      <c r="F255" s="412" t="s">
        <v>910</v>
      </c>
      <c r="G255" s="412" t="s">
        <v>910</v>
      </c>
      <c r="H255" s="411">
        <v>0.99</v>
      </c>
      <c r="I255" s="393">
        <f t="shared" si="26"/>
        <v>1.33</v>
      </c>
      <c r="J255" s="411">
        <v>0.02</v>
      </c>
      <c r="K255" s="411">
        <v>0</v>
      </c>
      <c r="L255" s="411">
        <v>0</v>
      </c>
      <c r="M255" s="413">
        <v>0</v>
      </c>
      <c r="N255" s="413">
        <v>0</v>
      </c>
      <c r="O255" s="411">
        <v>1.06</v>
      </c>
      <c r="P255" s="393">
        <f t="shared" si="27"/>
        <v>1.06</v>
      </c>
      <c r="Q255" s="414">
        <f t="shared" si="28"/>
        <v>-0.27</v>
      </c>
      <c r="R255" s="415">
        <f t="shared" si="25"/>
        <v>0.79699248120300747</v>
      </c>
      <c r="T255" s="387" t="str">
        <f>VLOOKUP(A255,'crop 22'!$A$10:$A$724,1,0)</f>
        <v>RED EYES</v>
      </c>
    </row>
    <row r="256" spans="1:20" ht="12" customHeight="1">
      <c r="A256" s="410" t="s">
        <v>1194</v>
      </c>
      <c r="B256" s="410" t="s">
        <v>909</v>
      </c>
      <c r="C256" s="411">
        <v>0</v>
      </c>
      <c r="D256" s="411">
        <v>0</v>
      </c>
      <c r="E256" s="411">
        <v>0</v>
      </c>
      <c r="F256" s="412" t="s">
        <v>910</v>
      </c>
      <c r="G256" s="412" t="s">
        <v>910</v>
      </c>
      <c r="H256" s="411">
        <v>0</v>
      </c>
      <c r="I256" s="393">
        <f t="shared" si="26"/>
        <v>0</v>
      </c>
      <c r="J256" s="411">
        <v>0</v>
      </c>
      <c r="K256" s="411">
        <v>0</v>
      </c>
      <c r="L256" s="411">
        <v>0.06</v>
      </c>
      <c r="M256" s="413">
        <v>0.04</v>
      </c>
      <c r="N256" s="413">
        <v>0.02</v>
      </c>
      <c r="O256" s="411">
        <v>0.02</v>
      </c>
      <c r="P256" s="393">
        <f t="shared" si="27"/>
        <v>0.08</v>
      </c>
      <c r="Q256" s="414">
        <f t="shared" si="28"/>
        <v>0.08</v>
      </c>
      <c r="R256" s="415"/>
      <c r="T256" s="387" t="str">
        <f>VLOOKUP(A256,'crop 22'!$A$10:$A$724,1,0)</f>
        <v>RED RADIANCE</v>
      </c>
    </row>
    <row r="257" spans="1:20" ht="12" customHeight="1">
      <c r="A257" s="410" t="s">
        <v>1196</v>
      </c>
      <c r="B257" s="410" t="s">
        <v>909</v>
      </c>
      <c r="C257" s="411">
        <v>0</v>
      </c>
      <c r="D257" s="411">
        <v>0</v>
      </c>
      <c r="E257" s="411">
        <v>0.54</v>
      </c>
      <c r="F257" s="412" t="s">
        <v>910</v>
      </c>
      <c r="G257" s="412" t="s">
        <v>910</v>
      </c>
      <c r="H257" s="411">
        <v>0.78</v>
      </c>
      <c r="I257" s="393">
        <f t="shared" si="26"/>
        <v>1.32</v>
      </c>
      <c r="J257" s="411">
        <v>0</v>
      </c>
      <c r="K257" s="411">
        <v>0</v>
      </c>
      <c r="L257" s="411">
        <v>0.26</v>
      </c>
      <c r="M257" s="413">
        <v>0.26</v>
      </c>
      <c r="N257" s="413">
        <v>0</v>
      </c>
      <c r="O257" s="411">
        <v>1.1499999999999999</v>
      </c>
      <c r="P257" s="393">
        <f t="shared" si="27"/>
        <v>1.41</v>
      </c>
      <c r="Q257" s="414">
        <f t="shared" si="28"/>
        <v>8.9999999999999858E-2</v>
      </c>
      <c r="R257" s="415">
        <f t="shared" ref="R257:R265" si="29">P257/I257</f>
        <v>1.0681818181818181</v>
      </c>
      <c r="T257" s="387" t="str">
        <f>VLOOKUP(A257,'crop 22'!$A$10:$A$724,1,0)</f>
        <v>REELEEZE</v>
      </c>
    </row>
    <row r="258" spans="1:20" ht="12" customHeight="1">
      <c r="A258" s="410" t="s">
        <v>1197</v>
      </c>
      <c r="B258" s="410" t="s">
        <v>909</v>
      </c>
      <c r="C258" s="411">
        <v>0</v>
      </c>
      <c r="D258" s="411">
        <v>0</v>
      </c>
      <c r="E258" s="411">
        <v>0.37</v>
      </c>
      <c r="F258" s="412" t="s">
        <v>910</v>
      </c>
      <c r="G258" s="412" t="s">
        <v>910</v>
      </c>
      <c r="H258" s="411">
        <v>1.21</v>
      </c>
      <c r="I258" s="393">
        <f t="shared" si="26"/>
        <v>1.58</v>
      </c>
      <c r="J258" s="411">
        <v>0</v>
      </c>
      <c r="K258" s="411">
        <v>0</v>
      </c>
      <c r="L258" s="411">
        <v>0.5</v>
      </c>
      <c r="M258" s="413">
        <v>0.15</v>
      </c>
      <c r="N258" s="413">
        <v>0.36</v>
      </c>
      <c r="O258" s="411">
        <v>0.8</v>
      </c>
      <c r="P258" s="393">
        <f t="shared" si="27"/>
        <v>1.3</v>
      </c>
      <c r="Q258" s="414">
        <f t="shared" si="28"/>
        <v>-0.28000000000000003</v>
      </c>
      <c r="R258" s="415">
        <f t="shared" si="29"/>
        <v>0.82278481012658222</v>
      </c>
      <c r="T258" s="387" t="str">
        <f>VLOOKUP(A258,'crop 22'!$A$10:$A$724,1,0)</f>
        <v>RENESI</v>
      </c>
    </row>
    <row r="259" spans="1:20" ht="12" customHeight="1">
      <c r="A259" s="410" t="s">
        <v>1200</v>
      </c>
      <c r="B259" s="410" t="s">
        <v>909</v>
      </c>
      <c r="C259" s="411">
        <v>0</v>
      </c>
      <c r="D259" s="411">
        <v>0</v>
      </c>
      <c r="E259" s="411">
        <v>0.3</v>
      </c>
      <c r="F259" s="412" t="s">
        <v>910</v>
      </c>
      <c r="G259" s="412" t="s">
        <v>910</v>
      </c>
      <c r="H259" s="411">
        <v>0.23</v>
      </c>
      <c r="I259" s="393">
        <f t="shared" si="26"/>
        <v>0.53</v>
      </c>
      <c r="J259" s="411">
        <v>0</v>
      </c>
      <c r="K259" s="411">
        <v>0.27</v>
      </c>
      <c r="L259" s="411">
        <v>0</v>
      </c>
      <c r="M259" s="413">
        <v>0</v>
      </c>
      <c r="N259" s="413">
        <v>0</v>
      </c>
      <c r="O259" s="411">
        <v>0.47</v>
      </c>
      <c r="P259" s="393">
        <f t="shared" si="27"/>
        <v>0.47</v>
      </c>
      <c r="Q259" s="414">
        <f t="shared" si="28"/>
        <v>-6.0000000000000053E-2</v>
      </c>
      <c r="R259" s="415">
        <f t="shared" si="29"/>
        <v>0.88679245283018859</v>
      </c>
      <c r="T259" s="387" t="str">
        <f>VLOOKUP(A259,'crop 22'!$A$10:$A$724,1,0)</f>
        <v>RICH ROMANCE</v>
      </c>
    </row>
    <row r="260" spans="1:20" ht="12" customHeight="1">
      <c r="A260" s="410" t="s">
        <v>1201</v>
      </c>
      <c r="B260" s="410" t="s">
        <v>909</v>
      </c>
      <c r="C260" s="411">
        <v>0</v>
      </c>
      <c r="D260" s="411">
        <v>0</v>
      </c>
      <c r="E260" s="411">
        <v>0.34</v>
      </c>
      <c r="F260" s="412" t="s">
        <v>910</v>
      </c>
      <c r="G260" s="412" t="s">
        <v>910</v>
      </c>
      <c r="H260" s="411">
        <v>0.7</v>
      </c>
      <c r="I260" s="393">
        <f t="shared" si="26"/>
        <v>1.04</v>
      </c>
      <c r="J260" s="411">
        <v>0</v>
      </c>
      <c r="K260" s="411">
        <v>0</v>
      </c>
      <c r="L260" s="411">
        <v>0.86</v>
      </c>
      <c r="M260" s="413">
        <v>0.86</v>
      </c>
      <c r="N260" s="413">
        <v>0</v>
      </c>
      <c r="O260" s="411">
        <v>1.1399999999999999</v>
      </c>
      <c r="P260" s="393">
        <f t="shared" si="27"/>
        <v>2</v>
      </c>
      <c r="Q260" s="414">
        <f t="shared" si="28"/>
        <v>0.96</v>
      </c>
      <c r="R260" s="415">
        <f t="shared" si="29"/>
        <v>1.9230769230769229</v>
      </c>
      <c r="T260" s="387" t="str">
        <f>VLOOKUP(A260,'crop 22'!$A$10:$A$724,1,0)</f>
        <v>RIVERDALE</v>
      </c>
    </row>
    <row r="261" spans="1:20" ht="12" customHeight="1">
      <c r="A261" s="410" t="s">
        <v>1204</v>
      </c>
      <c r="B261" s="410" t="s">
        <v>909</v>
      </c>
      <c r="C261" s="411">
        <v>0</v>
      </c>
      <c r="D261" s="411">
        <v>0</v>
      </c>
      <c r="E261" s="411">
        <v>4.54</v>
      </c>
      <c r="F261" s="412" t="s">
        <v>910</v>
      </c>
      <c r="G261" s="412" t="s">
        <v>910</v>
      </c>
      <c r="H261" s="411">
        <v>8.92</v>
      </c>
      <c r="I261" s="393">
        <f t="shared" si="26"/>
        <v>13.46</v>
      </c>
      <c r="J261" s="411">
        <v>0</v>
      </c>
      <c r="K261" s="411">
        <v>0</v>
      </c>
      <c r="L261" s="411">
        <v>8.76</v>
      </c>
      <c r="M261" s="413">
        <v>6.33</v>
      </c>
      <c r="N261" s="413">
        <v>2.4300000000000002</v>
      </c>
      <c r="O261" s="411">
        <v>12.07</v>
      </c>
      <c r="P261" s="393">
        <f t="shared" si="27"/>
        <v>20.83</v>
      </c>
      <c r="Q261" s="414">
        <f t="shared" si="28"/>
        <v>7.3699999999999974</v>
      </c>
      <c r="R261" s="415">
        <f t="shared" si="29"/>
        <v>1.5475482912332836</v>
      </c>
      <c r="T261" s="387" t="str">
        <f>VLOOKUP(A261,'crop 22'!$A$10:$A$724,1,0)</f>
        <v>ROSELILY AISHA DL102085</v>
      </c>
    </row>
    <row r="262" spans="1:20" ht="12" customHeight="1">
      <c r="A262" s="410" t="s">
        <v>1205</v>
      </c>
      <c r="B262" s="410" t="s">
        <v>909</v>
      </c>
      <c r="C262" s="411">
        <v>0</v>
      </c>
      <c r="D262" s="411">
        <v>0</v>
      </c>
      <c r="E262" s="411">
        <v>0.11</v>
      </c>
      <c r="F262" s="412" t="s">
        <v>910</v>
      </c>
      <c r="G262" s="412" t="s">
        <v>910</v>
      </c>
      <c r="H262" s="411">
        <v>0.05</v>
      </c>
      <c r="I262" s="393">
        <f t="shared" si="26"/>
        <v>0.16</v>
      </c>
      <c r="J262" s="411">
        <v>0</v>
      </c>
      <c r="K262" s="411">
        <v>0</v>
      </c>
      <c r="L262" s="411">
        <v>0.17</v>
      </c>
      <c r="M262" s="413">
        <v>0.11</v>
      </c>
      <c r="N262" s="413">
        <v>0.05</v>
      </c>
      <c r="O262" s="411">
        <v>0.14000000000000001</v>
      </c>
      <c r="P262" s="393">
        <f t="shared" si="27"/>
        <v>0.31000000000000005</v>
      </c>
      <c r="Q262" s="414">
        <f t="shared" si="28"/>
        <v>0.15000000000000005</v>
      </c>
      <c r="R262" s="415">
        <f t="shared" si="29"/>
        <v>1.9375000000000002</v>
      </c>
      <c r="T262" s="387" t="str">
        <f>VLOOKUP(A262,'crop 22'!$A$10:$A$724,1,0)</f>
        <v>ROSELILY ALANA DL154543</v>
      </c>
    </row>
    <row r="263" spans="1:20" ht="12" customHeight="1">
      <c r="A263" s="410" t="s">
        <v>1206</v>
      </c>
      <c r="B263" s="410" t="s">
        <v>909</v>
      </c>
      <c r="C263" s="411">
        <v>0</v>
      </c>
      <c r="D263" s="411">
        <v>0</v>
      </c>
      <c r="E263" s="411">
        <v>1.33</v>
      </c>
      <c r="F263" s="412" t="s">
        <v>910</v>
      </c>
      <c r="G263" s="412" t="s">
        <v>910</v>
      </c>
      <c r="H263" s="411">
        <v>3.78</v>
      </c>
      <c r="I263" s="393">
        <f t="shared" si="26"/>
        <v>5.1099999999999994</v>
      </c>
      <c r="J263" s="411">
        <v>0</v>
      </c>
      <c r="K263" s="411">
        <v>0</v>
      </c>
      <c r="L263" s="411">
        <v>2.52</v>
      </c>
      <c r="M263" s="413">
        <v>1.68</v>
      </c>
      <c r="N263" s="413">
        <v>0.84</v>
      </c>
      <c r="O263" s="411">
        <v>3.62</v>
      </c>
      <c r="P263" s="393">
        <f t="shared" si="27"/>
        <v>6.1400000000000006</v>
      </c>
      <c r="Q263" s="414">
        <f t="shared" si="28"/>
        <v>1.0300000000000011</v>
      </c>
      <c r="R263" s="415">
        <f t="shared" si="29"/>
        <v>1.2015655577299416</v>
      </c>
      <c r="T263" s="387" t="str">
        <f>VLOOKUP(A263,'crop 22'!$A$10:$A$724,1,0)</f>
        <v>ROSELILY ANGELA DL111421</v>
      </c>
    </row>
    <row r="264" spans="1:20" ht="12" customHeight="1">
      <c r="A264" s="410" t="s">
        <v>1207</v>
      </c>
      <c r="B264" s="410" t="s">
        <v>909</v>
      </c>
      <c r="C264" s="411">
        <v>0</v>
      </c>
      <c r="D264" s="411">
        <v>0</v>
      </c>
      <c r="E264" s="411">
        <v>0</v>
      </c>
      <c r="F264" s="412" t="s">
        <v>910</v>
      </c>
      <c r="G264" s="412" t="s">
        <v>910</v>
      </c>
      <c r="H264" s="411">
        <v>0.01</v>
      </c>
      <c r="I264" s="393">
        <f t="shared" si="26"/>
        <v>0.01</v>
      </c>
      <c r="J264" s="411">
        <v>0</v>
      </c>
      <c r="K264" s="411">
        <v>0</v>
      </c>
      <c r="L264" s="411">
        <v>0</v>
      </c>
      <c r="M264" s="413">
        <v>0</v>
      </c>
      <c r="N264" s="413">
        <v>0</v>
      </c>
      <c r="O264" s="411">
        <v>0.01</v>
      </c>
      <c r="P264" s="393">
        <f t="shared" si="27"/>
        <v>0.01</v>
      </c>
      <c r="Q264" s="414">
        <f t="shared" si="28"/>
        <v>0</v>
      </c>
      <c r="R264" s="415">
        <f t="shared" si="29"/>
        <v>1</v>
      </c>
      <c r="T264" s="387" t="str">
        <f>VLOOKUP(A264,'crop 22'!$A$10:$A$724,1,0)</f>
        <v>ROSELILY ARANZA DL166878</v>
      </c>
    </row>
    <row r="265" spans="1:20" ht="12" customHeight="1">
      <c r="A265" s="410" t="s">
        <v>1208</v>
      </c>
      <c r="B265" s="410" t="s">
        <v>909</v>
      </c>
      <c r="C265" s="411">
        <v>0</v>
      </c>
      <c r="D265" s="411">
        <v>0.12</v>
      </c>
      <c r="E265" s="411">
        <v>7.0000000000000007E-2</v>
      </c>
      <c r="F265" s="412" t="s">
        <v>910</v>
      </c>
      <c r="G265" s="412" t="s">
        <v>910</v>
      </c>
      <c r="H265" s="411">
        <v>0.42</v>
      </c>
      <c r="I265" s="393">
        <f t="shared" si="26"/>
        <v>0.49</v>
      </c>
      <c r="J265" s="411">
        <v>0</v>
      </c>
      <c r="K265" s="411">
        <v>0</v>
      </c>
      <c r="L265" s="411">
        <v>0.74</v>
      </c>
      <c r="M265" s="413">
        <v>0.66</v>
      </c>
      <c r="N265" s="413">
        <v>0.08</v>
      </c>
      <c r="O265" s="411">
        <v>0.95</v>
      </c>
      <c r="P265" s="393">
        <f t="shared" si="27"/>
        <v>1.69</v>
      </c>
      <c r="Q265" s="414">
        <f t="shared" si="28"/>
        <v>1.2</v>
      </c>
      <c r="R265" s="415">
        <f t="shared" si="29"/>
        <v>3.4489795918367347</v>
      </c>
      <c r="T265" s="387" t="str">
        <f>VLOOKUP(A265,'crop 22'!$A$10:$A$724,1,0)</f>
        <v>ROSELILY ARETHA DL155759</v>
      </c>
    </row>
    <row r="266" spans="1:20" ht="12" customHeight="1">
      <c r="A266" s="410" t="s">
        <v>1209</v>
      </c>
      <c r="B266" s="410" t="s">
        <v>909</v>
      </c>
      <c r="C266" s="411">
        <v>0</v>
      </c>
      <c r="D266" s="411">
        <v>0</v>
      </c>
      <c r="E266" s="411">
        <v>0</v>
      </c>
      <c r="F266" s="412" t="s">
        <v>910</v>
      </c>
      <c r="G266" s="412" t="s">
        <v>910</v>
      </c>
      <c r="H266" s="411">
        <v>0</v>
      </c>
      <c r="I266" s="393">
        <f t="shared" si="26"/>
        <v>0</v>
      </c>
      <c r="J266" s="411">
        <v>0</v>
      </c>
      <c r="K266" s="411">
        <v>0</v>
      </c>
      <c r="L266" s="411">
        <v>0.15</v>
      </c>
      <c r="M266" s="413">
        <v>0.1</v>
      </c>
      <c r="N266" s="413">
        <v>0.05</v>
      </c>
      <c r="O266" s="411">
        <v>0.09</v>
      </c>
      <c r="P266" s="393">
        <f t="shared" si="27"/>
        <v>0.24</v>
      </c>
      <c r="Q266" s="414">
        <f t="shared" si="28"/>
        <v>0.24</v>
      </c>
      <c r="R266" s="415"/>
      <c r="T266" s="387" t="str">
        <f>VLOOKUP(A266,'crop 22'!$A$10:$A$724,1,0)</f>
        <v>ROSELILY AZRA DL15568</v>
      </c>
    </row>
    <row r="267" spans="1:20" ht="12" customHeight="1">
      <c r="A267" s="410" t="s">
        <v>1210</v>
      </c>
      <c r="B267" s="410" t="s">
        <v>909</v>
      </c>
      <c r="C267" s="411">
        <v>0</v>
      </c>
      <c r="D267" s="411">
        <v>0</v>
      </c>
      <c r="E267" s="411">
        <v>0</v>
      </c>
      <c r="F267" s="412" t="s">
        <v>910</v>
      </c>
      <c r="G267" s="412" t="s">
        <v>910</v>
      </c>
      <c r="H267" s="411">
        <v>0.02</v>
      </c>
      <c r="I267" s="393">
        <f t="shared" si="26"/>
        <v>0.02</v>
      </c>
      <c r="J267" s="411">
        <v>0</v>
      </c>
      <c r="K267" s="411">
        <v>0</v>
      </c>
      <c r="L267" s="411">
        <v>0</v>
      </c>
      <c r="M267" s="413">
        <v>0</v>
      </c>
      <c r="N267" s="413">
        <v>0</v>
      </c>
      <c r="O267" s="411">
        <v>0.04</v>
      </c>
      <c r="P267" s="393">
        <f t="shared" si="27"/>
        <v>0.04</v>
      </c>
      <c r="Q267" s="414">
        <f t="shared" si="28"/>
        <v>0.02</v>
      </c>
      <c r="R267" s="415">
        <f t="shared" ref="R267:R291" si="30">P267/I267</f>
        <v>2</v>
      </c>
      <c r="T267" s="387" t="str">
        <f>VLOOKUP(A267,'crop 22'!$A$10:$A$724,1,0)</f>
        <v>ROSELILY BIANCA DL166914</v>
      </c>
    </row>
    <row r="268" spans="1:20" ht="12" customHeight="1">
      <c r="A268" s="410" t="s">
        <v>1211</v>
      </c>
      <c r="B268" s="410" t="s">
        <v>909</v>
      </c>
      <c r="C268" s="411">
        <v>0</v>
      </c>
      <c r="D268" s="411">
        <v>0</v>
      </c>
      <c r="E268" s="411">
        <v>0</v>
      </c>
      <c r="F268" s="412" t="s">
        <v>910</v>
      </c>
      <c r="G268" s="412" t="s">
        <v>910</v>
      </c>
      <c r="H268" s="411">
        <v>0.02</v>
      </c>
      <c r="I268" s="393">
        <f t="shared" si="26"/>
        <v>0.02</v>
      </c>
      <c r="J268" s="411">
        <v>0</v>
      </c>
      <c r="K268" s="411">
        <v>0</v>
      </c>
      <c r="L268" s="411">
        <v>0</v>
      </c>
      <c r="M268" s="413">
        <v>0</v>
      </c>
      <c r="N268" s="413">
        <v>0</v>
      </c>
      <c r="O268" s="411">
        <v>0.05</v>
      </c>
      <c r="P268" s="393">
        <f t="shared" si="27"/>
        <v>0.05</v>
      </c>
      <c r="Q268" s="414">
        <f t="shared" si="28"/>
        <v>3.0000000000000002E-2</v>
      </c>
      <c r="R268" s="415">
        <f t="shared" si="30"/>
        <v>2.5</v>
      </c>
      <c r="T268" s="387" t="str">
        <f>VLOOKUP(A268,'crop 22'!$A$10:$A$724,1,0)</f>
        <v>ROSELILY BOJANA DL168021</v>
      </c>
    </row>
    <row r="269" spans="1:20" ht="12" customHeight="1">
      <c r="A269" s="410" t="s">
        <v>1212</v>
      </c>
      <c r="B269" s="410" t="s">
        <v>909</v>
      </c>
      <c r="C269" s="411">
        <v>0</v>
      </c>
      <c r="D269" s="411">
        <v>0</v>
      </c>
      <c r="E269" s="411">
        <v>0.03</v>
      </c>
      <c r="F269" s="412" t="s">
        <v>910</v>
      </c>
      <c r="G269" s="412" t="s">
        <v>910</v>
      </c>
      <c r="H269" s="411">
        <v>0.04</v>
      </c>
      <c r="I269" s="393">
        <f t="shared" si="26"/>
        <v>7.0000000000000007E-2</v>
      </c>
      <c r="J269" s="411">
        <v>0</v>
      </c>
      <c r="K269" s="411">
        <v>0</v>
      </c>
      <c r="L269" s="411">
        <v>0.05</v>
      </c>
      <c r="M269" s="413">
        <v>0</v>
      </c>
      <c r="N269" s="413">
        <v>0.05</v>
      </c>
      <c r="O269" s="411">
        <v>0.12</v>
      </c>
      <c r="P269" s="393">
        <f t="shared" si="27"/>
        <v>0.16999999999999998</v>
      </c>
      <c r="Q269" s="414">
        <f t="shared" si="28"/>
        <v>9.9999999999999978E-2</v>
      </c>
      <c r="R269" s="415">
        <f t="shared" si="30"/>
        <v>2.4285714285714279</v>
      </c>
      <c r="T269" s="387" t="str">
        <f>VLOOKUP(A269,'crop 22'!$A$10:$A$724,1,0)</f>
        <v>ROSELILY CECILIA DL170071</v>
      </c>
    </row>
    <row r="270" spans="1:20" ht="12" customHeight="1">
      <c r="A270" s="410" t="s">
        <v>1213</v>
      </c>
      <c r="B270" s="410" t="s">
        <v>909</v>
      </c>
      <c r="C270" s="411">
        <v>0</v>
      </c>
      <c r="D270" s="411">
        <v>0</v>
      </c>
      <c r="E270" s="411">
        <v>0.25</v>
      </c>
      <c r="F270" s="412" t="s">
        <v>910</v>
      </c>
      <c r="G270" s="412" t="s">
        <v>910</v>
      </c>
      <c r="H270" s="411">
        <v>0.23</v>
      </c>
      <c r="I270" s="393">
        <f t="shared" si="26"/>
        <v>0.48</v>
      </c>
      <c r="J270" s="411">
        <v>0</v>
      </c>
      <c r="K270" s="411">
        <v>0</v>
      </c>
      <c r="L270" s="411">
        <v>0</v>
      </c>
      <c r="M270" s="413">
        <v>0</v>
      </c>
      <c r="N270" s="413">
        <v>0</v>
      </c>
      <c r="O270" s="411">
        <v>0.8</v>
      </c>
      <c r="P270" s="393">
        <f t="shared" si="27"/>
        <v>0.8</v>
      </c>
      <c r="Q270" s="414">
        <f t="shared" si="28"/>
        <v>0.32000000000000006</v>
      </c>
      <c r="R270" s="415">
        <f t="shared" si="30"/>
        <v>1.6666666666666667</v>
      </c>
      <c r="T270" s="387" t="str">
        <f>VLOOKUP(A270,'crop 22'!$A$10:$A$724,1,0)</f>
        <v>ROSELILY CELINA DL041121</v>
      </c>
    </row>
    <row r="271" spans="1:20" ht="12" customHeight="1">
      <c r="A271" s="410" t="s">
        <v>1214</v>
      </c>
      <c r="B271" s="410" t="s">
        <v>909</v>
      </c>
      <c r="C271" s="411">
        <v>0</v>
      </c>
      <c r="D271" s="411">
        <v>0</v>
      </c>
      <c r="E271" s="411">
        <v>1.0900000000000001</v>
      </c>
      <c r="F271" s="412" t="s">
        <v>910</v>
      </c>
      <c r="G271" s="412" t="s">
        <v>910</v>
      </c>
      <c r="H271" s="411">
        <v>2.4700000000000002</v>
      </c>
      <c r="I271" s="393">
        <f t="shared" si="26"/>
        <v>3.5600000000000005</v>
      </c>
      <c r="J271" s="411">
        <v>0</v>
      </c>
      <c r="K271" s="411">
        <v>0</v>
      </c>
      <c r="L271" s="411">
        <v>1.76</v>
      </c>
      <c r="M271" s="413">
        <v>1.04</v>
      </c>
      <c r="N271" s="413">
        <v>0.72</v>
      </c>
      <c r="O271" s="411">
        <v>2.57</v>
      </c>
      <c r="P271" s="393">
        <f t="shared" si="27"/>
        <v>4.33</v>
      </c>
      <c r="Q271" s="414">
        <f t="shared" si="28"/>
        <v>0.76999999999999957</v>
      </c>
      <c r="R271" s="415">
        <f t="shared" si="30"/>
        <v>1.2162921348314606</v>
      </c>
      <c r="T271" s="387" t="str">
        <f>VLOOKUP(A271,'crop 22'!$A$10:$A$724,1,0)</f>
        <v>ROSELILY CIARA DL111569</v>
      </c>
    </row>
    <row r="272" spans="1:20" ht="12" customHeight="1">
      <c r="A272" s="410" t="s">
        <v>1215</v>
      </c>
      <c r="B272" s="410" t="s">
        <v>909</v>
      </c>
      <c r="C272" s="411">
        <v>0</v>
      </c>
      <c r="D272" s="411">
        <v>0</v>
      </c>
      <c r="E272" s="411">
        <v>0.74</v>
      </c>
      <c r="F272" s="412" t="s">
        <v>910</v>
      </c>
      <c r="G272" s="412" t="s">
        <v>910</v>
      </c>
      <c r="H272" s="411">
        <v>0.52</v>
      </c>
      <c r="I272" s="393">
        <f t="shared" si="26"/>
        <v>1.26</v>
      </c>
      <c r="J272" s="411">
        <v>0</v>
      </c>
      <c r="K272" s="411">
        <v>0</v>
      </c>
      <c r="L272" s="411">
        <v>0.24</v>
      </c>
      <c r="M272" s="413">
        <v>0.22</v>
      </c>
      <c r="N272" s="413">
        <v>0.02</v>
      </c>
      <c r="O272" s="411">
        <v>1.61</v>
      </c>
      <c r="P272" s="393">
        <f t="shared" si="27"/>
        <v>1.85</v>
      </c>
      <c r="Q272" s="414">
        <f t="shared" si="28"/>
        <v>0.59000000000000008</v>
      </c>
      <c r="R272" s="415">
        <f t="shared" si="30"/>
        <v>1.4682539682539684</v>
      </c>
      <c r="T272" s="387" t="str">
        <f>VLOOKUP(A272,'crop 22'!$A$10:$A$724,1,0)</f>
        <v>ROSELILY CLARISSA DL112503</v>
      </c>
    </row>
    <row r="273" spans="1:20" ht="12" customHeight="1">
      <c r="A273" s="410" t="s">
        <v>1216</v>
      </c>
      <c r="B273" s="410" t="s">
        <v>909</v>
      </c>
      <c r="C273" s="411">
        <v>0</v>
      </c>
      <c r="D273" s="411">
        <v>0</v>
      </c>
      <c r="E273" s="411">
        <v>0</v>
      </c>
      <c r="F273" s="412" t="s">
        <v>910</v>
      </c>
      <c r="G273" s="412" t="s">
        <v>910</v>
      </c>
      <c r="H273" s="411">
        <v>0.01</v>
      </c>
      <c r="I273" s="393">
        <f t="shared" si="26"/>
        <v>0.01</v>
      </c>
      <c r="J273" s="411">
        <v>0</v>
      </c>
      <c r="K273" s="411">
        <v>0</v>
      </c>
      <c r="L273" s="411">
        <v>0</v>
      </c>
      <c r="M273" s="413">
        <v>0</v>
      </c>
      <c r="N273" s="413">
        <v>0</v>
      </c>
      <c r="O273" s="411">
        <v>0.03</v>
      </c>
      <c r="P273" s="393">
        <f t="shared" si="27"/>
        <v>0.03</v>
      </c>
      <c r="Q273" s="414">
        <f t="shared" si="28"/>
        <v>1.9999999999999997E-2</v>
      </c>
      <c r="R273" s="415">
        <f t="shared" si="30"/>
        <v>3</v>
      </c>
      <c r="T273" s="387" t="str">
        <f>VLOOKUP(A273,'crop 22'!$A$10:$A$724,1,0)</f>
        <v>ROSELILY CORDULA DL171354</v>
      </c>
    </row>
    <row r="274" spans="1:20" ht="12" customHeight="1">
      <c r="A274" s="410" t="s">
        <v>1217</v>
      </c>
      <c r="B274" s="410" t="s">
        <v>909</v>
      </c>
      <c r="C274" s="411">
        <v>0</v>
      </c>
      <c r="D274" s="411">
        <v>0</v>
      </c>
      <c r="E274" s="411">
        <v>1</v>
      </c>
      <c r="F274" s="412" t="s">
        <v>910</v>
      </c>
      <c r="G274" s="412" t="s">
        <v>910</v>
      </c>
      <c r="H274" s="411">
        <v>1.79</v>
      </c>
      <c r="I274" s="393">
        <f t="shared" si="26"/>
        <v>2.79</v>
      </c>
      <c r="J274" s="411">
        <v>0</v>
      </c>
      <c r="K274" s="411">
        <v>0</v>
      </c>
      <c r="L274" s="411">
        <v>0.87</v>
      </c>
      <c r="M274" s="413">
        <v>0.82</v>
      </c>
      <c r="N274" s="413">
        <v>0.05</v>
      </c>
      <c r="O274" s="411">
        <v>2.61</v>
      </c>
      <c r="P274" s="393">
        <f t="shared" si="27"/>
        <v>3.48</v>
      </c>
      <c r="Q274" s="414">
        <f t="shared" si="28"/>
        <v>0.69</v>
      </c>
      <c r="R274" s="415">
        <f t="shared" si="30"/>
        <v>1.2473118279569892</v>
      </c>
      <c r="T274" s="387" t="str">
        <f>VLOOKUP(A274,'crop 22'!$A$10:$A$724,1,0)</f>
        <v>ROSELILY DALINDA DL111726</v>
      </c>
    </row>
    <row r="275" spans="1:20" ht="12" customHeight="1">
      <c r="A275" s="410" t="s">
        <v>1218</v>
      </c>
      <c r="B275" s="410" t="s">
        <v>909</v>
      </c>
      <c r="C275" s="411">
        <v>0</v>
      </c>
      <c r="D275" s="411">
        <v>0</v>
      </c>
      <c r="E275" s="411">
        <v>0</v>
      </c>
      <c r="F275" s="412" t="s">
        <v>910</v>
      </c>
      <c r="G275" s="412" t="s">
        <v>910</v>
      </c>
      <c r="H275" s="411">
        <v>0.03</v>
      </c>
      <c r="I275" s="393">
        <f t="shared" si="26"/>
        <v>0.03</v>
      </c>
      <c r="J275" s="411">
        <v>0</v>
      </c>
      <c r="K275" s="411">
        <v>0</v>
      </c>
      <c r="L275" s="411">
        <v>0</v>
      </c>
      <c r="M275" s="413">
        <v>0</v>
      </c>
      <c r="N275" s="413">
        <v>0</v>
      </c>
      <c r="O275" s="411">
        <v>0.04</v>
      </c>
      <c r="P275" s="393">
        <f t="shared" si="27"/>
        <v>0.04</v>
      </c>
      <c r="Q275" s="414">
        <f t="shared" si="28"/>
        <v>1.0000000000000002E-2</v>
      </c>
      <c r="R275" s="415">
        <f t="shared" si="30"/>
        <v>1.3333333333333335</v>
      </c>
      <c r="T275" s="387" t="str">
        <f>VLOOKUP(A275,'crop 22'!$A$10:$A$724,1,0)</f>
        <v>ROSELILY DEBRA DL168468</v>
      </c>
    </row>
    <row r="276" spans="1:20" ht="12" customHeight="1">
      <c r="A276" s="410" t="s">
        <v>1219</v>
      </c>
      <c r="B276" s="410" t="s">
        <v>909</v>
      </c>
      <c r="C276" s="411">
        <v>0</v>
      </c>
      <c r="D276" s="411">
        <v>0</v>
      </c>
      <c r="E276" s="411">
        <v>0.71</v>
      </c>
      <c r="F276" s="412" t="s">
        <v>910</v>
      </c>
      <c r="G276" s="412" t="s">
        <v>910</v>
      </c>
      <c r="H276" s="411">
        <v>2.1800000000000002</v>
      </c>
      <c r="I276" s="393">
        <f t="shared" si="26"/>
        <v>2.89</v>
      </c>
      <c r="J276" s="411">
        <v>0</v>
      </c>
      <c r="K276" s="411">
        <v>0</v>
      </c>
      <c r="L276" s="411">
        <v>1.1599999999999999</v>
      </c>
      <c r="M276" s="413">
        <v>0.87</v>
      </c>
      <c r="N276" s="413">
        <v>0.28999999999999998</v>
      </c>
      <c r="O276" s="411">
        <v>2.56</v>
      </c>
      <c r="P276" s="393">
        <f t="shared" si="27"/>
        <v>3.7199999999999998</v>
      </c>
      <c r="Q276" s="414">
        <f t="shared" si="28"/>
        <v>0.82999999999999963</v>
      </c>
      <c r="R276" s="415">
        <f t="shared" si="30"/>
        <v>1.28719723183391</v>
      </c>
      <c r="T276" s="387" t="str">
        <f>VLOOKUP(A276,'crop 22'!$A$10:$A$724,1,0)</f>
        <v>ROSELILY DEJIMA DL111935</v>
      </c>
    </row>
    <row r="277" spans="1:20" ht="12" customHeight="1">
      <c r="A277" s="410" t="s">
        <v>1220</v>
      </c>
      <c r="B277" s="410" t="s">
        <v>909</v>
      </c>
      <c r="C277" s="411">
        <v>0</v>
      </c>
      <c r="D277" s="411">
        <v>0</v>
      </c>
      <c r="E277" s="411">
        <v>0.48</v>
      </c>
      <c r="F277" s="412" t="s">
        <v>910</v>
      </c>
      <c r="G277" s="412" t="s">
        <v>910</v>
      </c>
      <c r="H277" s="411">
        <v>0.96</v>
      </c>
      <c r="I277" s="393">
        <f t="shared" si="26"/>
        <v>1.44</v>
      </c>
      <c r="J277" s="411">
        <v>0</v>
      </c>
      <c r="K277" s="411">
        <v>0</v>
      </c>
      <c r="L277" s="411">
        <v>1.41</v>
      </c>
      <c r="M277" s="413">
        <v>1.22</v>
      </c>
      <c r="N277" s="413">
        <v>0.2</v>
      </c>
      <c r="O277" s="411">
        <v>2.29</v>
      </c>
      <c r="P277" s="393">
        <f t="shared" si="27"/>
        <v>3.7</v>
      </c>
      <c r="Q277" s="414">
        <f t="shared" si="28"/>
        <v>2.2600000000000002</v>
      </c>
      <c r="R277" s="415">
        <f t="shared" si="30"/>
        <v>2.5694444444444446</v>
      </c>
      <c r="T277" s="387" t="str">
        <f>VLOOKUP(A277,'crop 22'!$A$10:$A$724,1,0)</f>
        <v>ROSELILY DORIA DL111808</v>
      </c>
    </row>
    <row r="278" spans="1:20" ht="12" customHeight="1">
      <c r="A278" s="410" t="s">
        <v>1221</v>
      </c>
      <c r="B278" s="410" t="s">
        <v>909</v>
      </c>
      <c r="C278" s="411">
        <v>0</v>
      </c>
      <c r="D278" s="411">
        <v>0</v>
      </c>
      <c r="E278" s="411">
        <v>0.68</v>
      </c>
      <c r="F278" s="412" t="s">
        <v>910</v>
      </c>
      <c r="G278" s="412" t="s">
        <v>910</v>
      </c>
      <c r="H278" s="411">
        <v>1.78</v>
      </c>
      <c r="I278" s="393">
        <f t="shared" si="26"/>
        <v>2.46</v>
      </c>
      <c r="J278" s="411">
        <v>0</v>
      </c>
      <c r="K278" s="411">
        <v>0</v>
      </c>
      <c r="L278" s="411">
        <v>1.22</v>
      </c>
      <c r="M278" s="413">
        <v>0.3</v>
      </c>
      <c r="N278" s="413">
        <v>0.91</v>
      </c>
      <c r="O278" s="411">
        <v>0.15</v>
      </c>
      <c r="P278" s="393">
        <f t="shared" si="27"/>
        <v>1.3699999999999999</v>
      </c>
      <c r="Q278" s="414">
        <f t="shared" si="28"/>
        <v>-1.0900000000000001</v>
      </c>
      <c r="R278" s="415">
        <f t="shared" si="30"/>
        <v>0.55691056910569103</v>
      </c>
      <c r="T278" s="387" t="str">
        <f>VLOOKUP(A278,'crop 22'!$A$10:$A$724,1,0)</f>
        <v>ROSELILY EDITHA DL11356</v>
      </c>
    </row>
    <row r="279" spans="1:20" ht="12" customHeight="1">
      <c r="A279" s="410" t="s">
        <v>1222</v>
      </c>
      <c r="B279" s="410" t="s">
        <v>909</v>
      </c>
      <c r="C279" s="411">
        <v>0</v>
      </c>
      <c r="D279" s="411">
        <v>0</v>
      </c>
      <c r="E279" s="411">
        <v>0.18</v>
      </c>
      <c r="F279" s="412" t="s">
        <v>910</v>
      </c>
      <c r="G279" s="412" t="s">
        <v>910</v>
      </c>
      <c r="H279" s="411">
        <v>0.71</v>
      </c>
      <c r="I279" s="393">
        <f t="shared" si="26"/>
        <v>0.8899999999999999</v>
      </c>
      <c r="J279" s="411">
        <v>0</v>
      </c>
      <c r="K279" s="411">
        <v>0</v>
      </c>
      <c r="L279" s="411">
        <v>0.43</v>
      </c>
      <c r="M279" s="413">
        <v>0.24</v>
      </c>
      <c r="N279" s="413">
        <v>0.19</v>
      </c>
      <c r="O279" s="411">
        <v>0.98</v>
      </c>
      <c r="P279" s="393">
        <f t="shared" si="27"/>
        <v>1.41</v>
      </c>
      <c r="Q279" s="414">
        <f t="shared" si="28"/>
        <v>0.52</v>
      </c>
      <c r="R279" s="415">
        <f t="shared" si="30"/>
        <v>1.5842696629213484</v>
      </c>
      <c r="T279" s="387" t="str">
        <f>VLOOKUP(A279,'crop 22'!$A$10:$A$724,1,0)</f>
        <v>ROSELILY EDSILIA DL144955</v>
      </c>
    </row>
    <row r="280" spans="1:20" ht="12" customHeight="1">
      <c r="A280" s="410" t="s">
        <v>1223</v>
      </c>
      <c r="B280" s="410" t="s">
        <v>909</v>
      </c>
      <c r="C280" s="411">
        <v>0</v>
      </c>
      <c r="D280" s="411">
        <v>0</v>
      </c>
      <c r="E280" s="411">
        <v>1.07</v>
      </c>
      <c r="F280" s="412" t="s">
        <v>910</v>
      </c>
      <c r="G280" s="412" t="s">
        <v>910</v>
      </c>
      <c r="H280" s="411">
        <v>7.21</v>
      </c>
      <c r="I280" s="393">
        <f t="shared" si="26"/>
        <v>8.2799999999999994</v>
      </c>
      <c r="J280" s="411">
        <v>0</v>
      </c>
      <c r="K280" s="411">
        <v>0</v>
      </c>
      <c r="L280" s="411">
        <v>2.67</v>
      </c>
      <c r="M280" s="413">
        <v>1.65</v>
      </c>
      <c r="N280" s="413">
        <v>1.02</v>
      </c>
      <c r="O280" s="411">
        <v>4.38</v>
      </c>
      <c r="P280" s="393">
        <f t="shared" si="27"/>
        <v>7.05</v>
      </c>
      <c r="Q280" s="414">
        <f t="shared" si="28"/>
        <v>-1.2299999999999995</v>
      </c>
      <c r="R280" s="415">
        <f t="shared" si="30"/>
        <v>0.85144927536231885</v>
      </c>
      <c r="T280" s="387" t="str">
        <f>VLOOKUP(A280,'crop 22'!$A$10:$A$724,1,0)</f>
        <v>ROSELILY ELENA DL04581</v>
      </c>
    </row>
    <row r="281" spans="1:20" ht="12" customHeight="1">
      <c r="A281" s="410" t="s">
        <v>1224</v>
      </c>
      <c r="B281" s="410" t="s">
        <v>909</v>
      </c>
      <c r="C281" s="411">
        <v>0</v>
      </c>
      <c r="D281" s="411">
        <v>0</v>
      </c>
      <c r="E281" s="411">
        <v>0</v>
      </c>
      <c r="F281" s="412" t="s">
        <v>910</v>
      </c>
      <c r="G281" s="412" t="s">
        <v>910</v>
      </c>
      <c r="H281" s="411">
        <v>0.01</v>
      </c>
      <c r="I281" s="393">
        <f t="shared" si="26"/>
        <v>0.01</v>
      </c>
      <c r="J281" s="411">
        <v>0</v>
      </c>
      <c r="K281" s="411">
        <v>0</v>
      </c>
      <c r="L281" s="411">
        <v>0</v>
      </c>
      <c r="M281" s="413">
        <v>0</v>
      </c>
      <c r="N281" s="413">
        <v>0</v>
      </c>
      <c r="O281" s="411">
        <v>0.01</v>
      </c>
      <c r="P281" s="393">
        <f t="shared" si="27"/>
        <v>0.01</v>
      </c>
      <c r="Q281" s="414">
        <f t="shared" si="28"/>
        <v>0</v>
      </c>
      <c r="R281" s="415">
        <f t="shared" si="30"/>
        <v>1</v>
      </c>
      <c r="T281" s="387" t="str">
        <f>VLOOKUP(A281,'crop 22'!$A$10:$A$724,1,0)</f>
        <v>ROSELILY ELEONORA DL173200</v>
      </c>
    </row>
    <row r="282" spans="1:20" ht="12" customHeight="1">
      <c r="A282" s="410" t="s">
        <v>1225</v>
      </c>
      <c r="B282" s="410" t="s">
        <v>909</v>
      </c>
      <c r="C282" s="411">
        <v>0</v>
      </c>
      <c r="D282" s="411">
        <v>0</v>
      </c>
      <c r="E282" s="411">
        <v>0</v>
      </c>
      <c r="F282" s="412" t="s">
        <v>910</v>
      </c>
      <c r="G282" s="412" t="s">
        <v>910</v>
      </c>
      <c r="H282" s="411">
        <v>0.46</v>
      </c>
      <c r="I282" s="393">
        <f t="shared" si="26"/>
        <v>0.46</v>
      </c>
      <c r="J282" s="411">
        <v>0</v>
      </c>
      <c r="K282" s="411">
        <v>0</v>
      </c>
      <c r="L282" s="411">
        <v>0.21</v>
      </c>
      <c r="M282" s="413">
        <v>0.21</v>
      </c>
      <c r="N282" s="413">
        <v>0</v>
      </c>
      <c r="O282" s="411">
        <v>0.4</v>
      </c>
      <c r="P282" s="393">
        <f t="shared" si="27"/>
        <v>0.61</v>
      </c>
      <c r="Q282" s="414">
        <f t="shared" si="28"/>
        <v>0.14999999999999997</v>
      </c>
      <c r="R282" s="415">
        <f t="shared" si="30"/>
        <v>1.326086956521739</v>
      </c>
      <c r="T282" s="387" t="str">
        <f>VLOOKUP(A282,'crop 22'!$A$10:$A$724,1,0)</f>
        <v>ROSELILY ESRA DL144389</v>
      </c>
    </row>
    <row r="283" spans="1:20" ht="12" customHeight="1">
      <c r="A283" s="410" t="s">
        <v>1226</v>
      </c>
      <c r="B283" s="410" t="s">
        <v>909</v>
      </c>
      <c r="C283" s="411">
        <v>0</v>
      </c>
      <c r="D283" s="411">
        <v>0</v>
      </c>
      <c r="E283" s="411">
        <v>0.59</v>
      </c>
      <c r="F283" s="412" t="s">
        <v>910</v>
      </c>
      <c r="G283" s="412" t="s">
        <v>910</v>
      </c>
      <c r="H283" s="411">
        <v>0.57999999999999996</v>
      </c>
      <c r="I283" s="393">
        <f t="shared" si="26"/>
        <v>1.17</v>
      </c>
      <c r="J283" s="411">
        <v>0</v>
      </c>
      <c r="K283" s="411">
        <v>0</v>
      </c>
      <c r="L283" s="411">
        <v>0.2</v>
      </c>
      <c r="M283" s="413">
        <v>0.12</v>
      </c>
      <c r="N283" s="413">
        <v>7.0000000000000007E-2</v>
      </c>
      <c r="O283" s="411">
        <v>1.64</v>
      </c>
      <c r="P283" s="393">
        <f t="shared" si="27"/>
        <v>1.8399999999999999</v>
      </c>
      <c r="Q283" s="414">
        <f t="shared" si="28"/>
        <v>0.66999999999999993</v>
      </c>
      <c r="R283" s="415">
        <f t="shared" si="30"/>
        <v>1.5726495726495726</v>
      </c>
      <c r="T283" s="387" t="str">
        <f>VLOOKUP(A283,'crop 22'!$A$10:$A$724,1,0)</f>
        <v>ROSELILY FLORETTA DL143202</v>
      </c>
    </row>
    <row r="284" spans="1:20" ht="12" customHeight="1">
      <c r="A284" s="410" t="s">
        <v>1227</v>
      </c>
      <c r="B284" s="410" t="s">
        <v>909</v>
      </c>
      <c r="C284" s="411">
        <v>0</v>
      </c>
      <c r="D284" s="411">
        <v>0</v>
      </c>
      <c r="E284" s="411">
        <v>0.06</v>
      </c>
      <c r="F284" s="412" t="s">
        <v>910</v>
      </c>
      <c r="G284" s="412" t="s">
        <v>910</v>
      </c>
      <c r="H284" s="411">
        <v>0.04</v>
      </c>
      <c r="I284" s="393">
        <f t="shared" si="26"/>
        <v>0.1</v>
      </c>
      <c r="J284" s="411">
        <v>0</v>
      </c>
      <c r="K284" s="411">
        <v>0</v>
      </c>
      <c r="L284" s="411">
        <v>0</v>
      </c>
      <c r="M284" s="413">
        <v>0</v>
      </c>
      <c r="N284" s="413">
        <v>0</v>
      </c>
      <c r="O284" s="411">
        <v>0.12</v>
      </c>
      <c r="P284" s="393">
        <f t="shared" si="27"/>
        <v>0.12</v>
      </c>
      <c r="Q284" s="414">
        <f t="shared" si="28"/>
        <v>1.999999999999999E-2</v>
      </c>
      <c r="R284" s="415">
        <f t="shared" si="30"/>
        <v>1.2</v>
      </c>
      <c r="T284" s="387" t="str">
        <f>VLOOKUP(A284,'crop 22'!$A$10:$A$724,1,0)</f>
        <v>ROSELILY GABRIELLA DL168373</v>
      </c>
    </row>
    <row r="285" spans="1:20" ht="12" customHeight="1">
      <c r="A285" s="410" t="s">
        <v>1228</v>
      </c>
      <c r="B285" s="410" t="s">
        <v>909</v>
      </c>
      <c r="C285" s="411">
        <v>0</v>
      </c>
      <c r="D285" s="411">
        <v>0</v>
      </c>
      <c r="E285" s="411">
        <v>0.05</v>
      </c>
      <c r="F285" s="412" t="s">
        <v>910</v>
      </c>
      <c r="G285" s="412" t="s">
        <v>910</v>
      </c>
      <c r="H285" s="411">
        <v>0.02</v>
      </c>
      <c r="I285" s="393">
        <f t="shared" si="26"/>
        <v>7.0000000000000007E-2</v>
      </c>
      <c r="J285" s="411">
        <v>0</v>
      </c>
      <c r="K285" s="411">
        <v>0.08</v>
      </c>
      <c r="L285" s="411">
        <v>0.01</v>
      </c>
      <c r="M285" s="413">
        <v>0.01</v>
      </c>
      <c r="N285" s="413">
        <v>0</v>
      </c>
      <c r="O285" s="411">
        <v>0.06</v>
      </c>
      <c r="P285" s="393">
        <f t="shared" si="27"/>
        <v>6.9999999999999993E-2</v>
      </c>
      <c r="Q285" s="414">
        <f t="shared" si="28"/>
        <v>0</v>
      </c>
      <c r="R285" s="415">
        <f t="shared" si="30"/>
        <v>0.99999999999999978</v>
      </c>
      <c r="T285" s="387" t="str">
        <f>VLOOKUP(A285,'crop 22'!$A$10:$A$724,1,0)</f>
        <v>ROSELILY GISELLA DL155619</v>
      </c>
    </row>
    <row r="286" spans="1:20" ht="12" customHeight="1">
      <c r="A286" s="410" t="s">
        <v>1229</v>
      </c>
      <c r="B286" s="410" t="s">
        <v>909</v>
      </c>
      <c r="C286" s="411">
        <v>0</v>
      </c>
      <c r="D286" s="411">
        <v>0</v>
      </c>
      <c r="E286" s="411">
        <v>0</v>
      </c>
      <c r="F286" s="412" t="s">
        <v>910</v>
      </c>
      <c r="G286" s="412" t="s">
        <v>910</v>
      </c>
      <c r="H286" s="411">
        <v>0.05</v>
      </c>
      <c r="I286" s="393">
        <f t="shared" si="26"/>
        <v>0.05</v>
      </c>
      <c r="J286" s="411">
        <v>0</v>
      </c>
      <c r="K286" s="411">
        <v>0</v>
      </c>
      <c r="L286" s="411">
        <v>0</v>
      </c>
      <c r="M286" s="413">
        <v>0</v>
      </c>
      <c r="N286" s="413">
        <v>0</v>
      </c>
      <c r="O286" s="411">
        <v>0.17</v>
      </c>
      <c r="P286" s="393">
        <f t="shared" si="27"/>
        <v>0.17</v>
      </c>
      <c r="Q286" s="414">
        <f t="shared" si="28"/>
        <v>0.12000000000000001</v>
      </c>
      <c r="R286" s="415">
        <f t="shared" si="30"/>
        <v>3.4</v>
      </c>
      <c r="T286" s="387" t="str">
        <f>VLOOKUP(A286,'crop 22'!$A$10:$A$724,1,0)</f>
        <v>ROSELILY GRETHA DL172500</v>
      </c>
    </row>
    <row r="287" spans="1:20" ht="12" customHeight="1">
      <c r="A287" s="410" t="s">
        <v>1230</v>
      </c>
      <c r="B287" s="410" t="s">
        <v>909</v>
      </c>
      <c r="C287" s="411">
        <v>0</v>
      </c>
      <c r="D287" s="411">
        <v>0</v>
      </c>
      <c r="E287" s="411">
        <v>0.03</v>
      </c>
      <c r="F287" s="412" t="s">
        <v>910</v>
      </c>
      <c r="G287" s="412" t="s">
        <v>910</v>
      </c>
      <c r="H287" s="411">
        <v>0.05</v>
      </c>
      <c r="I287" s="393">
        <f t="shared" si="26"/>
        <v>0.08</v>
      </c>
      <c r="J287" s="411">
        <v>0</v>
      </c>
      <c r="K287" s="411">
        <v>0</v>
      </c>
      <c r="L287" s="411">
        <v>0.18</v>
      </c>
      <c r="M287" s="413">
        <v>0.11</v>
      </c>
      <c r="N287" s="413">
        <v>7.0000000000000007E-2</v>
      </c>
      <c r="O287" s="411">
        <v>0.09</v>
      </c>
      <c r="P287" s="393">
        <f t="shared" si="27"/>
        <v>0.27</v>
      </c>
      <c r="Q287" s="414">
        <f t="shared" si="28"/>
        <v>0.19</v>
      </c>
      <c r="R287" s="415">
        <f t="shared" si="30"/>
        <v>3.375</v>
      </c>
      <c r="T287" s="387" t="str">
        <f>VLOOKUP(A287,'crop 22'!$A$10:$A$724,1,0)</f>
        <v>ROSELILY IRVANA DL168246</v>
      </c>
    </row>
    <row r="288" spans="1:20" ht="12" customHeight="1">
      <c r="A288" s="410" t="s">
        <v>1231</v>
      </c>
      <c r="B288" s="410" t="s">
        <v>909</v>
      </c>
      <c r="C288" s="411">
        <v>0</v>
      </c>
      <c r="D288" s="411">
        <v>0</v>
      </c>
      <c r="E288" s="411">
        <v>4.13</v>
      </c>
      <c r="F288" s="412" t="s">
        <v>910</v>
      </c>
      <c r="G288" s="412" t="s">
        <v>910</v>
      </c>
      <c r="H288" s="411">
        <v>6.83</v>
      </c>
      <c r="I288" s="393">
        <f t="shared" si="26"/>
        <v>10.96</v>
      </c>
      <c r="J288" s="411">
        <v>0</v>
      </c>
      <c r="K288" s="411">
        <v>0</v>
      </c>
      <c r="L288" s="411">
        <v>4.28</v>
      </c>
      <c r="M288" s="413">
        <v>3.88</v>
      </c>
      <c r="N288" s="413">
        <v>0.4</v>
      </c>
      <c r="O288" s="411">
        <v>14.23</v>
      </c>
      <c r="P288" s="393">
        <f t="shared" si="27"/>
        <v>18.510000000000002</v>
      </c>
      <c r="Q288" s="414">
        <f t="shared" si="28"/>
        <v>7.5500000000000007</v>
      </c>
      <c r="R288" s="415">
        <f t="shared" si="30"/>
        <v>1.6888686131386861</v>
      </c>
      <c r="T288" s="387" t="str">
        <f>VLOOKUP(A288,'crop 22'!$A$10:$A$724,1,0)</f>
        <v>ROSELILY ISABELLA DL044033</v>
      </c>
    </row>
    <row r="289" spans="1:20" ht="12" customHeight="1">
      <c r="A289" s="410" t="s">
        <v>1232</v>
      </c>
      <c r="B289" s="410" t="s">
        <v>909</v>
      </c>
      <c r="C289" s="411">
        <v>0</v>
      </c>
      <c r="D289" s="411">
        <v>0</v>
      </c>
      <c r="E289" s="411">
        <v>7.0000000000000007E-2</v>
      </c>
      <c r="F289" s="412" t="s">
        <v>910</v>
      </c>
      <c r="G289" s="412" t="s">
        <v>910</v>
      </c>
      <c r="H289" s="411">
        <v>0.2</v>
      </c>
      <c r="I289" s="393">
        <f t="shared" si="26"/>
        <v>0.27</v>
      </c>
      <c r="J289" s="411">
        <v>0</v>
      </c>
      <c r="K289" s="411">
        <v>0</v>
      </c>
      <c r="L289" s="411">
        <v>0.4</v>
      </c>
      <c r="M289" s="413">
        <v>0.33</v>
      </c>
      <c r="N289" s="413">
        <v>7.0000000000000007E-2</v>
      </c>
      <c r="O289" s="411">
        <v>0.52</v>
      </c>
      <c r="P289" s="393">
        <f t="shared" si="27"/>
        <v>0.92</v>
      </c>
      <c r="Q289" s="414">
        <f t="shared" si="28"/>
        <v>0.65</v>
      </c>
      <c r="R289" s="415">
        <f t="shared" si="30"/>
        <v>3.4074074074074074</v>
      </c>
      <c r="T289" s="387" t="str">
        <f>VLOOKUP(A289,'crop 22'!$A$10:$A$724,1,0)</f>
        <v>ROSELILY JACINTHA DL156375</v>
      </c>
    </row>
    <row r="290" spans="1:20" ht="12" customHeight="1">
      <c r="A290" s="410" t="s">
        <v>1233</v>
      </c>
      <c r="B290" s="410" t="s">
        <v>909</v>
      </c>
      <c r="C290" s="411">
        <v>0</v>
      </c>
      <c r="D290" s="411">
        <v>0</v>
      </c>
      <c r="E290" s="411">
        <v>0.1</v>
      </c>
      <c r="F290" s="412" t="s">
        <v>910</v>
      </c>
      <c r="G290" s="412" t="s">
        <v>910</v>
      </c>
      <c r="H290" s="411">
        <v>0.28000000000000003</v>
      </c>
      <c r="I290" s="393">
        <f t="shared" si="26"/>
        <v>0.38</v>
      </c>
      <c r="J290" s="411">
        <v>0</v>
      </c>
      <c r="K290" s="411">
        <v>0</v>
      </c>
      <c r="L290" s="411">
        <v>0.41</v>
      </c>
      <c r="M290" s="413">
        <v>0.39</v>
      </c>
      <c r="N290" s="413">
        <v>0.02</v>
      </c>
      <c r="O290" s="411">
        <v>0.32</v>
      </c>
      <c r="P290" s="393">
        <f t="shared" si="27"/>
        <v>0.73</v>
      </c>
      <c r="Q290" s="414">
        <f t="shared" si="28"/>
        <v>0.35</v>
      </c>
      <c r="R290" s="415">
        <f t="shared" si="30"/>
        <v>1.9210526315789473</v>
      </c>
      <c r="T290" s="387" t="str">
        <f>VLOOKUP(A290,'crop 22'!$A$10:$A$724,1,0)</f>
        <v>ROSELILY JASMINA DL144905</v>
      </c>
    </row>
    <row r="291" spans="1:20" ht="12" customHeight="1">
      <c r="A291" s="410" t="s">
        <v>1234</v>
      </c>
      <c r="B291" s="410" t="s">
        <v>909</v>
      </c>
      <c r="C291" s="411">
        <v>0</v>
      </c>
      <c r="D291" s="411">
        <v>0</v>
      </c>
      <c r="E291" s="411">
        <v>0.06</v>
      </c>
      <c r="F291" s="412" t="s">
        <v>910</v>
      </c>
      <c r="G291" s="412" t="s">
        <v>910</v>
      </c>
      <c r="H291" s="411">
        <v>0.02</v>
      </c>
      <c r="I291" s="393">
        <f t="shared" si="26"/>
        <v>0.08</v>
      </c>
      <c r="J291" s="411">
        <v>0</v>
      </c>
      <c r="K291" s="411">
        <v>0</v>
      </c>
      <c r="L291" s="411">
        <v>0.13</v>
      </c>
      <c r="M291" s="413">
        <v>0.06</v>
      </c>
      <c r="N291" s="413">
        <v>7.0000000000000007E-2</v>
      </c>
      <c r="O291" s="411">
        <v>7.0000000000000007E-2</v>
      </c>
      <c r="P291" s="393">
        <f t="shared" si="27"/>
        <v>0.2</v>
      </c>
      <c r="Q291" s="414">
        <f t="shared" si="28"/>
        <v>0.12000000000000001</v>
      </c>
      <c r="R291" s="415">
        <f t="shared" si="30"/>
        <v>2.5</v>
      </c>
      <c r="T291" s="387" t="str">
        <f>VLOOKUP(A291,'crop 22'!$A$10:$A$724,1,0)</f>
        <v>ROSELILY JAVIERA DL168636</v>
      </c>
    </row>
    <row r="292" spans="1:20" ht="12" customHeight="1">
      <c r="A292" s="410" t="s">
        <v>1235</v>
      </c>
      <c r="B292" s="410" t="s">
        <v>909</v>
      </c>
      <c r="C292" s="411">
        <v>0</v>
      </c>
      <c r="D292" s="411">
        <v>0</v>
      </c>
      <c r="E292" s="411">
        <v>0</v>
      </c>
      <c r="F292" s="412" t="s">
        <v>910</v>
      </c>
      <c r="G292" s="412" t="s">
        <v>910</v>
      </c>
      <c r="H292" s="411">
        <v>0</v>
      </c>
      <c r="I292" s="393">
        <f t="shared" si="26"/>
        <v>0</v>
      </c>
      <c r="J292" s="411">
        <v>0</v>
      </c>
      <c r="K292" s="411">
        <v>0</v>
      </c>
      <c r="L292" s="411">
        <v>0.05</v>
      </c>
      <c r="M292" s="413">
        <v>0</v>
      </c>
      <c r="N292" s="413">
        <v>0.05</v>
      </c>
      <c r="O292" s="411">
        <v>0.01</v>
      </c>
      <c r="P292" s="393">
        <f t="shared" si="27"/>
        <v>6.0000000000000005E-2</v>
      </c>
      <c r="Q292" s="414">
        <f t="shared" si="28"/>
        <v>6.0000000000000005E-2</v>
      </c>
      <c r="R292" s="415"/>
      <c r="T292" s="387" t="str">
        <f>VLOOKUP(A292,'crop 22'!$A$10:$A$724,1,0)</f>
        <v>ROSELILY JOELLA DL171907</v>
      </c>
    </row>
    <row r="293" spans="1:20" ht="12" customHeight="1">
      <c r="A293" s="410" t="s">
        <v>1236</v>
      </c>
      <c r="B293" s="410" t="s">
        <v>909</v>
      </c>
      <c r="C293" s="411">
        <v>0</v>
      </c>
      <c r="D293" s="411">
        <v>0</v>
      </c>
      <c r="E293" s="411">
        <v>7.0000000000000007E-2</v>
      </c>
      <c r="F293" s="412" t="s">
        <v>910</v>
      </c>
      <c r="G293" s="412" t="s">
        <v>910</v>
      </c>
      <c r="H293" s="411">
        <v>0.24</v>
      </c>
      <c r="I293" s="393">
        <f t="shared" si="26"/>
        <v>0.31</v>
      </c>
      <c r="J293" s="411">
        <v>0</v>
      </c>
      <c r="K293" s="411">
        <v>0</v>
      </c>
      <c r="L293" s="411">
        <v>0</v>
      </c>
      <c r="M293" s="413">
        <v>0</v>
      </c>
      <c r="N293" s="413">
        <v>0</v>
      </c>
      <c r="O293" s="411">
        <v>0.4</v>
      </c>
      <c r="P293" s="393">
        <f t="shared" si="27"/>
        <v>0.4</v>
      </c>
      <c r="Q293" s="414">
        <f t="shared" si="28"/>
        <v>9.0000000000000024E-2</v>
      </c>
      <c r="R293" s="415">
        <f>P293/I293</f>
        <v>1.2903225806451615</v>
      </c>
      <c r="T293" s="387" t="str">
        <f>VLOOKUP(A293,'crop 22'!$A$10:$A$724,1,0)</f>
        <v>ROSELILY JOHANNA DL144779</v>
      </c>
    </row>
    <row r="294" spans="1:20" ht="12" customHeight="1">
      <c r="A294" s="410" t="s">
        <v>1237</v>
      </c>
      <c r="B294" s="410" t="s">
        <v>909</v>
      </c>
      <c r="C294" s="411">
        <v>0</v>
      </c>
      <c r="D294" s="411">
        <v>0</v>
      </c>
      <c r="E294" s="411">
        <v>0</v>
      </c>
      <c r="F294" s="412" t="s">
        <v>910</v>
      </c>
      <c r="G294" s="412" t="s">
        <v>910</v>
      </c>
      <c r="H294" s="411">
        <v>1.69</v>
      </c>
      <c r="I294" s="393">
        <f t="shared" si="26"/>
        <v>1.69</v>
      </c>
      <c r="J294" s="411">
        <v>0</v>
      </c>
      <c r="K294" s="411">
        <v>0</v>
      </c>
      <c r="L294" s="411">
        <v>0.39</v>
      </c>
      <c r="M294" s="413">
        <v>0</v>
      </c>
      <c r="N294" s="413">
        <v>0.39</v>
      </c>
      <c r="O294" s="411">
        <v>0.79</v>
      </c>
      <c r="P294" s="393">
        <f t="shared" si="27"/>
        <v>1.1800000000000002</v>
      </c>
      <c r="Q294" s="414">
        <f t="shared" si="28"/>
        <v>-0.50999999999999979</v>
      </c>
      <c r="R294" s="415">
        <f>P294/I294</f>
        <v>0.69822485207100604</v>
      </c>
      <c r="T294" s="387" t="str">
        <f>VLOOKUP(A294,'crop 22'!$A$10:$A$724,1,0)</f>
        <v>ROSELILY JUANA DL125556</v>
      </c>
    </row>
    <row r="295" spans="1:20" ht="12" customHeight="1">
      <c r="A295" s="410" t="s">
        <v>1238</v>
      </c>
      <c r="B295" s="410" t="s">
        <v>909</v>
      </c>
      <c r="C295" s="411">
        <v>0</v>
      </c>
      <c r="D295" s="411">
        <v>0</v>
      </c>
      <c r="E295" s="411">
        <v>0.56999999999999995</v>
      </c>
      <c r="F295" s="412" t="s">
        <v>910</v>
      </c>
      <c r="G295" s="412" t="s">
        <v>910</v>
      </c>
      <c r="H295" s="411">
        <v>0.96</v>
      </c>
      <c r="I295" s="393">
        <f t="shared" si="26"/>
        <v>1.5299999999999998</v>
      </c>
      <c r="J295" s="411">
        <v>0</v>
      </c>
      <c r="K295" s="411">
        <v>0</v>
      </c>
      <c r="L295" s="411">
        <v>2.2400000000000002</v>
      </c>
      <c r="M295" s="413">
        <v>1.59</v>
      </c>
      <c r="N295" s="413">
        <v>0.65</v>
      </c>
      <c r="O295" s="411">
        <v>1.95</v>
      </c>
      <c r="P295" s="393">
        <f t="shared" si="27"/>
        <v>4.1900000000000004</v>
      </c>
      <c r="Q295" s="414">
        <f t="shared" si="28"/>
        <v>2.6600000000000006</v>
      </c>
      <c r="R295" s="415">
        <f>P295/I295</f>
        <v>2.7385620915032685</v>
      </c>
      <c r="T295" s="387" t="str">
        <f>VLOOKUP(A295,'crop 22'!$A$10:$A$724,1,0)</f>
        <v>ROSELILY JULIA DL1128</v>
      </c>
    </row>
    <row r="296" spans="1:20" ht="12" customHeight="1">
      <c r="A296" s="410" t="s">
        <v>1239</v>
      </c>
      <c r="B296" s="410" t="s">
        <v>909</v>
      </c>
      <c r="C296" s="411">
        <v>0</v>
      </c>
      <c r="D296" s="411">
        <v>0</v>
      </c>
      <c r="E296" s="411">
        <v>0</v>
      </c>
      <c r="F296" s="412" t="s">
        <v>910</v>
      </c>
      <c r="G296" s="412" t="s">
        <v>910</v>
      </c>
      <c r="H296" s="411">
        <v>0.16</v>
      </c>
      <c r="I296" s="393">
        <f t="shared" si="26"/>
        <v>0.16</v>
      </c>
      <c r="J296" s="411">
        <v>0</v>
      </c>
      <c r="K296" s="411">
        <v>0</v>
      </c>
      <c r="L296" s="411">
        <v>0</v>
      </c>
      <c r="M296" s="413">
        <v>0</v>
      </c>
      <c r="N296" s="413">
        <v>0</v>
      </c>
      <c r="O296" s="411">
        <v>0.02</v>
      </c>
      <c r="P296" s="393">
        <f t="shared" si="27"/>
        <v>0.02</v>
      </c>
      <c r="Q296" s="414">
        <f t="shared" si="28"/>
        <v>-0.14000000000000001</v>
      </c>
      <c r="R296" s="415">
        <f>P296/I296</f>
        <v>0.125</v>
      </c>
      <c r="T296" s="387" t="str">
        <f>VLOOKUP(A296,'crop 22'!$A$10:$A$724,1,0)</f>
        <v>ROSELILY KENDRA DL112077</v>
      </c>
    </row>
    <row r="297" spans="1:20" ht="12" customHeight="1">
      <c r="A297" s="410" t="s">
        <v>1240</v>
      </c>
      <c r="B297" s="410" t="s">
        <v>909</v>
      </c>
      <c r="C297" s="411">
        <v>0</v>
      </c>
      <c r="D297" s="411">
        <v>0</v>
      </c>
      <c r="E297" s="411">
        <v>0.01</v>
      </c>
      <c r="F297" s="412" t="s">
        <v>910</v>
      </c>
      <c r="G297" s="412" t="s">
        <v>910</v>
      </c>
      <c r="H297" s="411">
        <v>0.04</v>
      </c>
      <c r="I297" s="393">
        <f t="shared" ref="I297:I360" si="31">H297+E297</f>
        <v>0.05</v>
      </c>
      <c r="J297" s="411">
        <v>0</v>
      </c>
      <c r="K297" s="411">
        <v>0</v>
      </c>
      <c r="L297" s="411">
        <v>0.05</v>
      </c>
      <c r="M297" s="413">
        <v>0</v>
      </c>
      <c r="N297" s="413">
        <v>0.05</v>
      </c>
      <c r="O297" s="411">
        <v>0.03</v>
      </c>
      <c r="P297" s="393">
        <f t="shared" ref="P297:P360" si="32">O297+L297</f>
        <v>0.08</v>
      </c>
      <c r="Q297" s="414">
        <f t="shared" ref="Q297:Q360" si="33">P297-I297</f>
        <v>0.03</v>
      </c>
      <c r="R297" s="415">
        <f>P297/I297</f>
        <v>1.5999999999999999</v>
      </c>
      <c r="T297" s="387" t="str">
        <f>VLOOKUP(A297,'crop 22'!$A$10:$A$724,1,0)</f>
        <v>ROSELILY KYRA DL167217</v>
      </c>
    </row>
    <row r="298" spans="1:20" ht="12" customHeight="1">
      <c r="A298" s="410" t="s">
        <v>1241</v>
      </c>
      <c r="B298" s="410" t="s">
        <v>909</v>
      </c>
      <c r="C298" s="411">
        <v>0</v>
      </c>
      <c r="D298" s="411">
        <v>0</v>
      </c>
      <c r="E298" s="411">
        <v>0</v>
      </c>
      <c r="F298" s="412" t="s">
        <v>910</v>
      </c>
      <c r="G298" s="412" t="s">
        <v>910</v>
      </c>
      <c r="H298" s="411">
        <v>0</v>
      </c>
      <c r="I298" s="393">
        <f t="shared" si="31"/>
        <v>0</v>
      </c>
      <c r="J298" s="411">
        <v>0</v>
      </c>
      <c r="K298" s="411">
        <v>0</v>
      </c>
      <c r="L298" s="411">
        <v>0.08</v>
      </c>
      <c r="M298" s="413">
        <v>0</v>
      </c>
      <c r="N298" s="413">
        <v>0.08</v>
      </c>
      <c r="O298" s="411">
        <v>0</v>
      </c>
      <c r="P298" s="393">
        <f t="shared" si="32"/>
        <v>0.08</v>
      </c>
      <c r="Q298" s="414">
        <f t="shared" si="33"/>
        <v>0.08</v>
      </c>
      <c r="R298" s="415"/>
      <c r="T298" s="387" t="str">
        <f>VLOOKUP(A298,'crop 22'!$A$10:$A$724,1,0)</f>
        <v>ROSELILY LARA DL176998</v>
      </c>
    </row>
    <row r="299" spans="1:20" ht="12" customHeight="1">
      <c r="A299" s="410" t="s">
        <v>1242</v>
      </c>
      <c r="B299" s="410" t="s">
        <v>909</v>
      </c>
      <c r="C299" s="411">
        <v>0</v>
      </c>
      <c r="D299" s="411">
        <v>0</v>
      </c>
      <c r="E299" s="411">
        <v>0.04</v>
      </c>
      <c r="F299" s="412" t="s">
        <v>910</v>
      </c>
      <c r="G299" s="412" t="s">
        <v>910</v>
      </c>
      <c r="H299" s="411">
        <v>0.39</v>
      </c>
      <c r="I299" s="393">
        <f t="shared" si="31"/>
        <v>0.43</v>
      </c>
      <c r="J299" s="411">
        <v>0</v>
      </c>
      <c r="K299" s="411">
        <v>0</v>
      </c>
      <c r="L299" s="411">
        <v>0</v>
      </c>
      <c r="M299" s="413">
        <v>0</v>
      </c>
      <c r="N299" s="413">
        <v>0</v>
      </c>
      <c r="O299" s="411">
        <v>0.2</v>
      </c>
      <c r="P299" s="393">
        <f t="shared" si="32"/>
        <v>0.2</v>
      </c>
      <c r="Q299" s="414">
        <f t="shared" si="33"/>
        <v>-0.22999999999999998</v>
      </c>
      <c r="R299" s="415">
        <f t="shared" ref="R299:R330" si="34">P299/I299</f>
        <v>0.46511627906976749</v>
      </c>
      <c r="T299" s="387" t="str">
        <f>VLOOKUP(A299,'crop 22'!$A$10:$A$724,1,0)</f>
        <v>ROSELILY LARISSA DL144670</v>
      </c>
    </row>
    <row r="300" spans="1:20" ht="12" customHeight="1">
      <c r="A300" s="410" t="s">
        <v>1243</v>
      </c>
      <c r="B300" s="410" t="s">
        <v>909</v>
      </c>
      <c r="C300" s="411">
        <v>0</v>
      </c>
      <c r="D300" s="411">
        <v>0</v>
      </c>
      <c r="E300" s="411">
        <v>0.27</v>
      </c>
      <c r="F300" s="412" t="s">
        <v>910</v>
      </c>
      <c r="G300" s="412" t="s">
        <v>910</v>
      </c>
      <c r="H300" s="411">
        <v>0.59</v>
      </c>
      <c r="I300" s="393">
        <f t="shared" si="31"/>
        <v>0.86</v>
      </c>
      <c r="J300" s="411">
        <v>0</v>
      </c>
      <c r="K300" s="411">
        <v>0</v>
      </c>
      <c r="L300" s="411">
        <v>0</v>
      </c>
      <c r="M300" s="413">
        <v>0</v>
      </c>
      <c r="N300" s="413">
        <v>0</v>
      </c>
      <c r="O300" s="411">
        <v>0.35</v>
      </c>
      <c r="P300" s="393">
        <f t="shared" si="32"/>
        <v>0.35</v>
      </c>
      <c r="Q300" s="414">
        <f t="shared" si="33"/>
        <v>-0.51</v>
      </c>
      <c r="R300" s="415">
        <f t="shared" si="34"/>
        <v>0.40697674418604651</v>
      </c>
      <c r="T300" s="387" t="str">
        <f>VLOOKUP(A300,'crop 22'!$A$10:$A$724,1,0)</f>
        <v>ROSELILY LEONA DL112773</v>
      </c>
    </row>
    <row r="301" spans="1:20" ht="12" customHeight="1">
      <c r="A301" s="410" t="s">
        <v>1244</v>
      </c>
      <c r="B301" s="410" t="s">
        <v>909</v>
      </c>
      <c r="C301" s="411">
        <v>0</v>
      </c>
      <c r="D301" s="411">
        <v>0</v>
      </c>
      <c r="E301" s="411">
        <v>0.05</v>
      </c>
      <c r="F301" s="412" t="s">
        <v>910</v>
      </c>
      <c r="G301" s="412" t="s">
        <v>910</v>
      </c>
      <c r="H301" s="411">
        <v>0.82</v>
      </c>
      <c r="I301" s="393">
        <f t="shared" si="31"/>
        <v>0.87</v>
      </c>
      <c r="J301" s="411">
        <v>0</v>
      </c>
      <c r="K301" s="411">
        <v>0</v>
      </c>
      <c r="L301" s="411">
        <v>0.3</v>
      </c>
      <c r="M301" s="413">
        <v>0</v>
      </c>
      <c r="N301" s="413">
        <v>0.3</v>
      </c>
      <c r="O301" s="411">
        <v>0.2</v>
      </c>
      <c r="P301" s="393">
        <f t="shared" si="32"/>
        <v>0.5</v>
      </c>
      <c r="Q301" s="414">
        <f t="shared" si="33"/>
        <v>-0.37</v>
      </c>
      <c r="R301" s="415">
        <f t="shared" si="34"/>
        <v>0.57471264367816088</v>
      </c>
      <c r="T301" s="387" t="str">
        <f>VLOOKUP(A301,'crop 22'!$A$10:$A$724,1,0)</f>
        <v>ROSELILY LORENA DL111908</v>
      </c>
    </row>
    <row r="302" spans="1:20" ht="12" customHeight="1">
      <c r="A302" s="410" t="s">
        <v>1245</v>
      </c>
      <c r="B302" s="410" t="s">
        <v>909</v>
      </c>
      <c r="C302" s="411">
        <v>0</v>
      </c>
      <c r="D302" s="411">
        <v>0</v>
      </c>
      <c r="E302" s="411">
        <v>0.04</v>
      </c>
      <c r="F302" s="412" t="s">
        <v>910</v>
      </c>
      <c r="G302" s="412" t="s">
        <v>910</v>
      </c>
      <c r="H302" s="411">
        <v>0.1</v>
      </c>
      <c r="I302" s="393">
        <f t="shared" si="31"/>
        <v>0.14000000000000001</v>
      </c>
      <c r="J302" s="411">
        <v>0</v>
      </c>
      <c r="K302" s="411">
        <v>0</v>
      </c>
      <c r="L302" s="411">
        <v>0</v>
      </c>
      <c r="M302" s="413">
        <v>0</v>
      </c>
      <c r="N302" s="413">
        <v>0</v>
      </c>
      <c r="O302" s="411">
        <v>0.12</v>
      </c>
      <c r="P302" s="393">
        <f t="shared" si="32"/>
        <v>0.12</v>
      </c>
      <c r="Q302" s="414">
        <f t="shared" si="33"/>
        <v>-2.0000000000000018E-2</v>
      </c>
      <c r="R302" s="415">
        <f t="shared" si="34"/>
        <v>0.85714285714285698</v>
      </c>
      <c r="T302" s="387" t="str">
        <f>VLOOKUP(A302,'crop 22'!$A$10:$A$724,1,0)</f>
        <v>ROSELILY LUCIA DL170710</v>
      </c>
    </row>
    <row r="303" spans="1:20" ht="12" customHeight="1">
      <c r="A303" s="410" t="s">
        <v>1246</v>
      </c>
      <c r="B303" s="410" t="s">
        <v>909</v>
      </c>
      <c r="C303" s="411">
        <v>0</v>
      </c>
      <c r="D303" s="411">
        <v>0</v>
      </c>
      <c r="E303" s="411">
        <v>0.05</v>
      </c>
      <c r="F303" s="412" t="s">
        <v>910</v>
      </c>
      <c r="G303" s="412" t="s">
        <v>910</v>
      </c>
      <c r="H303" s="411">
        <v>0.04</v>
      </c>
      <c r="I303" s="393">
        <f t="shared" si="31"/>
        <v>0.09</v>
      </c>
      <c r="J303" s="411">
        <v>0</v>
      </c>
      <c r="K303" s="411">
        <v>0</v>
      </c>
      <c r="L303" s="411">
        <v>0</v>
      </c>
      <c r="M303" s="413">
        <v>0</v>
      </c>
      <c r="N303" s="413">
        <v>0</v>
      </c>
      <c r="O303" s="411">
        <v>0.11</v>
      </c>
      <c r="P303" s="393">
        <f t="shared" si="32"/>
        <v>0.11</v>
      </c>
      <c r="Q303" s="414">
        <f t="shared" si="33"/>
        <v>2.0000000000000004E-2</v>
      </c>
      <c r="R303" s="415">
        <f t="shared" si="34"/>
        <v>1.2222222222222223</v>
      </c>
      <c r="T303" s="387" t="str">
        <f>VLOOKUP(A303,'crop 22'!$A$10:$A$724,1,0)</f>
        <v>ROSELILY LUDWINA DL170336</v>
      </c>
    </row>
    <row r="304" spans="1:20" ht="12" customHeight="1">
      <c r="A304" s="410" t="s">
        <v>1247</v>
      </c>
      <c r="B304" s="410" t="s">
        <v>909</v>
      </c>
      <c r="C304" s="411">
        <v>0</v>
      </c>
      <c r="D304" s="411">
        <v>0</v>
      </c>
      <c r="E304" s="411">
        <v>0.02</v>
      </c>
      <c r="F304" s="412" t="s">
        <v>910</v>
      </c>
      <c r="G304" s="412" t="s">
        <v>910</v>
      </c>
      <c r="H304" s="411">
        <v>0.13</v>
      </c>
      <c r="I304" s="393">
        <f t="shared" si="31"/>
        <v>0.15</v>
      </c>
      <c r="J304" s="411">
        <v>0</v>
      </c>
      <c r="K304" s="411">
        <v>0</v>
      </c>
      <c r="L304" s="411">
        <v>0</v>
      </c>
      <c r="M304" s="413">
        <v>0</v>
      </c>
      <c r="N304" s="413">
        <v>0</v>
      </c>
      <c r="O304" s="411">
        <v>0.02</v>
      </c>
      <c r="P304" s="393">
        <f t="shared" si="32"/>
        <v>0.02</v>
      </c>
      <c r="Q304" s="414">
        <f t="shared" si="33"/>
        <v>-0.13</v>
      </c>
      <c r="R304" s="415">
        <f t="shared" si="34"/>
        <v>0.13333333333333333</v>
      </c>
      <c r="T304" s="387" t="str">
        <f>VLOOKUP(A304,'crop 22'!$A$10:$A$724,1,0)</f>
        <v>ROSELILY LUNA DL131681</v>
      </c>
    </row>
    <row r="305" spans="1:20" ht="12" customHeight="1">
      <c r="A305" s="410" t="s">
        <v>1248</v>
      </c>
      <c r="B305" s="410" t="s">
        <v>909</v>
      </c>
      <c r="C305" s="411">
        <v>0</v>
      </c>
      <c r="D305" s="411">
        <v>0</v>
      </c>
      <c r="E305" s="411">
        <v>0.02</v>
      </c>
      <c r="F305" s="412" t="s">
        <v>910</v>
      </c>
      <c r="G305" s="412" t="s">
        <v>910</v>
      </c>
      <c r="H305" s="411">
        <v>0.04</v>
      </c>
      <c r="I305" s="393">
        <f t="shared" si="31"/>
        <v>0.06</v>
      </c>
      <c r="J305" s="411">
        <v>0</v>
      </c>
      <c r="K305" s="411">
        <v>0</v>
      </c>
      <c r="L305" s="411">
        <v>0</v>
      </c>
      <c r="M305" s="413">
        <v>0</v>
      </c>
      <c r="N305" s="413">
        <v>0</v>
      </c>
      <c r="O305" s="411">
        <v>0.11</v>
      </c>
      <c r="P305" s="393">
        <f t="shared" si="32"/>
        <v>0.11</v>
      </c>
      <c r="Q305" s="414">
        <f t="shared" si="33"/>
        <v>0.05</v>
      </c>
      <c r="R305" s="415">
        <f t="shared" si="34"/>
        <v>1.8333333333333335</v>
      </c>
      <c r="T305" s="387" t="str">
        <f>VLOOKUP(A305,'crop 22'!$A$10:$A$724,1,0)</f>
        <v>ROSELILY MANOUSKA DL161534</v>
      </c>
    </row>
    <row r="306" spans="1:20" ht="12" customHeight="1">
      <c r="A306" s="410" t="s">
        <v>1249</v>
      </c>
      <c r="B306" s="410" t="s">
        <v>909</v>
      </c>
      <c r="C306" s="411">
        <v>0</v>
      </c>
      <c r="D306" s="411">
        <v>0</v>
      </c>
      <c r="E306" s="411">
        <v>0</v>
      </c>
      <c r="F306" s="412" t="s">
        <v>910</v>
      </c>
      <c r="G306" s="412" t="s">
        <v>910</v>
      </c>
      <c r="H306" s="411">
        <v>0.44</v>
      </c>
      <c r="I306" s="393">
        <f t="shared" si="31"/>
        <v>0.44</v>
      </c>
      <c r="J306" s="411">
        <v>0</v>
      </c>
      <c r="K306" s="411">
        <v>0</v>
      </c>
      <c r="L306" s="411">
        <v>0</v>
      </c>
      <c r="M306" s="413">
        <v>0</v>
      </c>
      <c r="N306" s="413">
        <v>0</v>
      </c>
      <c r="O306" s="411">
        <v>0.17</v>
      </c>
      <c r="P306" s="393">
        <f t="shared" si="32"/>
        <v>0.17</v>
      </c>
      <c r="Q306" s="414">
        <f t="shared" si="33"/>
        <v>-0.27</v>
      </c>
      <c r="R306" s="415">
        <f t="shared" si="34"/>
        <v>0.38636363636363641</v>
      </c>
      <c r="T306" s="387" t="str">
        <f>VLOOKUP(A306,'crop 22'!$A$10:$A$724,1,0)</f>
        <v>ROSELILY MAXIMA DL133357</v>
      </c>
    </row>
    <row r="307" spans="1:20" ht="12" customHeight="1">
      <c r="A307" s="410" t="s">
        <v>1250</v>
      </c>
      <c r="B307" s="410" t="s">
        <v>909</v>
      </c>
      <c r="C307" s="411">
        <v>0</v>
      </c>
      <c r="D307" s="411">
        <v>0</v>
      </c>
      <c r="E307" s="411">
        <v>0</v>
      </c>
      <c r="F307" s="412" t="s">
        <v>910</v>
      </c>
      <c r="G307" s="412" t="s">
        <v>910</v>
      </c>
      <c r="H307" s="411">
        <v>0.02</v>
      </c>
      <c r="I307" s="393">
        <f t="shared" si="31"/>
        <v>0.02</v>
      </c>
      <c r="J307" s="411">
        <v>0</v>
      </c>
      <c r="K307" s="411">
        <v>0</v>
      </c>
      <c r="L307" s="411">
        <v>0</v>
      </c>
      <c r="M307" s="413">
        <v>0</v>
      </c>
      <c r="N307" s="413">
        <v>0</v>
      </c>
      <c r="O307" s="411">
        <v>0.03</v>
      </c>
      <c r="P307" s="393">
        <f t="shared" si="32"/>
        <v>0.03</v>
      </c>
      <c r="Q307" s="414">
        <f t="shared" si="33"/>
        <v>9.9999999999999985E-3</v>
      </c>
      <c r="R307" s="415">
        <f t="shared" si="34"/>
        <v>1.5</v>
      </c>
      <c r="T307" s="387" t="str">
        <f>VLOOKUP(A307,'crop 22'!$A$10:$A$724,1,0)</f>
        <v>ROSELILY MELISSA DL167536</v>
      </c>
    </row>
    <row r="308" spans="1:20" ht="12" customHeight="1">
      <c r="A308" s="410" t="s">
        <v>1251</v>
      </c>
      <c r="B308" s="410" t="s">
        <v>909</v>
      </c>
      <c r="C308" s="411">
        <v>0</v>
      </c>
      <c r="D308" s="411">
        <v>0</v>
      </c>
      <c r="E308" s="411">
        <v>0.65</v>
      </c>
      <c r="F308" s="412" t="s">
        <v>910</v>
      </c>
      <c r="G308" s="412" t="s">
        <v>910</v>
      </c>
      <c r="H308" s="411">
        <v>0.2</v>
      </c>
      <c r="I308" s="393">
        <f t="shared" si="31"/>
        <v>0.85000000000000009</v>
      </c>
      <c r="J308" s="411">
        <v>0</v>
      </c>
      <c r="K308" s="411">
        <v>0</v>
      </c>
      <c r="L308" s="411">
        <v>0.79</v>
      </c>
      <c r="M308" s="413">
        <v>0.59</v>
      </c>
      <c r="N308" s="413">
        <v>0.2</v>
      </c>
      <c r="O308" s="411">
        <v>1.1100000000000001</v>
      </c>
      <c r="P308" s="393">
        <f t="shared" si="32"/>
        <v>1.9000000000000001</v>
      </c>
      <c r="Q308" s="414">
        <f t="shared" si="33"/>
        <v>1.05</v>
      </c>
      <c r="R308" s="415">
        <f t="shared" si="34"/>
        <v>2.2352941176470589</v>
      </c>
      <c r="T308" s="387" t="str">
        <f>VLOOKUP(A308,'crop 22'!$A$10:$A$724,1,0)</f>
        <v>ROSELILY MIKAELA DL151250</v>
      </c>
    </row>
    <row r="309" spans="1:20" ht="12" customHeight="1">
      <c r="A309" s="410" t="s">
        <v>1252</v>
      </c>
      <c r="B309" s="410" t="s">
        <v>909</v>
      </c>
      <c r="C309" s="411">
        <v>0</v>
      </c>
      <c r="D309" s="411">
        <v>0</v>
      </c>
      <c r="E309" s="411">
        <v>0.9</v>
      </c>
      <c r="F309" s="412" t="s">
        <v>910</v>
      </c>
      <c r="G309" s="412" t="s">
        <v>910</v>
      </c>
      <c r="H309" s="411">
        <v>2.21</v>
      </c>
      <c r="I309" s="393">
        <f t="shared" si="31"/>
        <v>3.11</v>
      </c>
      <c r="J309" s="411">
        <v>0</v>
      </c>
      <c r="K309" s="411">
        <v>0</v>
      </c>
      <c r="L309" s="411">
        <v>0.77</v>
      </c>
      <c r="M309" s="413">
        <v>0.3</v>
      </c>
      <c r="N309" s="413">
        <v>0.48</v>
      </c>
      <c r="O309" s="411">
        <v>1.72</v>
      </c>
      <c r="P309" s="393">
        <f t="shared" si="32"/>
        <v>2.4900000000000002</v>
      </c>
      <c r="Q309" s="414">
        <f t="shared" si="33"/>
        <v>-0.61999999999999966</v>
      </c>
      <c r="R309" s="415">
        <f t="shared" si="34"/>
        <v>0.80064308681672036</v>
      </c>
      <c r="T309" s="387" t="str">
        <f>VLOOKUP(A309,'crop 22'!$A$10:$A$724,1,0)</f>
        <v>ROSELILY MONICA DL112740</v>
      </c>
    </row>
    <row r="310" spans="1:20" ht="12" customHeight="1">
      <c r="A310" s="410" t="s">
        <v>1253</v>
      </c>
      <c r="B310" s="410" t="s">
        <v>909</v>
      </c>
      <c r="C310" s="411">
        <v>0</v>
      </c>
      <c r="D310" s="411">
        <v>0</v>
      </c>
      <c r="E310" s="411">
        <v>0.05</v>
      </c>
      <c r="F310" s="412" t="s">
        <v>910</v>
      </c>
      <c r="G310" s="412" t="s">
        <v>910</v>
      </c>
      <c r="H310" s="411">
        <v>0.09</v>
      </c>
      <c r="I310" s="393">
        <f t="shared" si="31"/>
        <v>0.14000000000000001</v>
      </c>
      <c r="J310" s="411">
        <v>0</v>
      </c>
      <c r="K310" s="411">
        <v>0</v>
      </c>
      <c r="L310" s="411">
        <v>0.12</v>
      </c>
      <c r="M310" s="413">
        <v>0.09</v>
      </c>
      <c r="N310" s="413">
        <v>0.03</v>
      </c>
      <c r="O310" s="411">
        <v>0.25</v>
      </c>
      <c r="P310" s="393">
        <f t="shared" si="32"/>
        <v>0.37</v>
      </c>
      <c r="Q310" s="414">
        <f t="shared" si="33"/>
        <v>0.22999999999999998</v>
      </c>
      <c r="R310" s="415">
        <f t="shared" si="34"/>
        <v>2.6428571428571428</v>
      </c>
      <c r="T310" s="387" t="str">
        <f>VLOOKUP(A310,'crop 22'!$A$10:$A$724,1,0)</f>
        <v>ROSELILY NADIA DL168754</v>
      </c>
    </row>
    <row r="311" spans="1:20" ht="12" customHeight="1">
      <c r="A311" s="410" t="s">
        <v>1254</v>
      </c>
      <c r="B311" s="410" t="s">
        <v>909</v>
      </c>
      <c r="C311" s="411">
        <v>0</v>
      </c>
      <c r="D311" s="411">
        <v>0</v>
      </c>
      <c r="E311" s="411">
        <v>1.04</v>
      </c>
      <c r="F311" s="412" t="s">
        <v>910</v>
      </c>
      <c r="G311" s="412" t="s">
        <v>910</v>
      </c>
      <c r="H311" s="411">
        <v>0.94</v>
      </c>
      <c r="I311" s="393">
        <f t="shared" si="31"/>
        <v>1.98</v>
      </c>
      <c r="J311" s="411">
        <v>0</v>
      </c>
      <c r="K311" s="411">
        <v>0</v>
      </c>
      <c r="L311" s="411">
        <v>0.95</v>
      </c>
      <c r="M311" s="413">
        <v>0</v>
      </c>
      <c r="N311" s="413">
        <v>0.95</v>
      </c>
      <c r="O311" s="411">
        <v>2.0699999999999998</v>
      </c>
      <c r="P311" s="393">
        <f t="shared" si="32"/>
        <v>3.0199999999999996</v>
      </c>
      <c r="Q311" s="414">
        <f t="shared" si="33"/>
        <v>1.0399999999999996</v>
      </c>
      <c r="R311" s="415">
        <f t="shared" si="34"/>
        <v>1.5252525252525251</v>
      </c>
      <c r="T311" s="387" t="str">
        <f>VLOOKUP(A311,'crop 22'!$A$10:$A$724,1,0)</f>
        <v>ROSELILY NATALIA DL04544</v>
      </c>
    </row>
    <row r="312" spans="1:20" ht="12" customHeight="1">
      <c r="A312" s="410" t="s">
        <v>1255</v>
      </c>
      <c r="B312" s="410" t="s">
        <v>909</v>
      </c>
      <c r="C312" s="411">
        <v>0</v>
      </c>
      <c r="D312" s="411">
        <v>0</v>
      </c>
      <c r="E312" s="411">
        <v>0.56000000000000005</v>
      </c>
      <c r="F312" s="412" t="s">
        <v>910</v>
      </c>
      <c r="G312" s="412" t="s">
        <v>910</v>
      </c>
      <c r="H312" s="411">
        <v>1.33</v>
      </c>
      <c r="I312" s="393">
        <f t="shared" si="31"/>
        <v>1.8900000000000001</v>
      </c>
      <c r="J312" s="411">
        <v>0</v>
      </c>
      <c r="K312" s="411">
        <v>0</v>
      </c>
      <c r="L312" s="411">
        <v>0.59</v>
      </c>
      <c r="M312" s="413">
        <v>0.42</v>
      </c>
      <c r="N312" s="413">
        <v>0.17</v>
      </c>
      <c r="O312" s="411">
        <v>2.21</v>
      </c>
      <c r="P312" s="393">
        <f t="shared" si="32"/>
        <v>2.8</v>
      </c>
      <c r="Q312" s="414">
        <f t="shared" si="33"/>
        <v>0.9099999999999997</v>
      </c>
      <c r="R312" s="415">
        <f t="shared" si="34"/>
        <v>1.4814814814814814</v>
      </c>
      <c r="T312" s="387" t="str">
        <f>VLOOKUP(A312,'crop 22'!$A$10:$A$724,1,0)</f>
        <v>ROSELILY NATASCHA DL141924</v>
      </c>
    </row>
    <row r="313" spans="1:20" ht="12" customHeight="1">
      <c r="A313" s="410" t="s">
        <v>1256</v>
      </c>
      <c r="B313" s="410" t="s">
        <v>909</v>
      </c>
      <c r="C313" s="411">
        <v>0</v>
      </c>
      <c r="D313" s="411">
        <v>0</v>
      </c>
      <c r="E313" s="411">
        <v>0.25</v>
      </c>
      <c r="F313" s="412" t="s">
        <v>910</v>
      </c>
      <c r="G313" s="412" t="s">
        <v>910</v>
      </c>
      <c r="H313" s="411">
        <v>0.44</v>
      </c>
      <c r="I313" s="393">
        <f t="shared" si="31"/>
        <v>0.69</v>
      </c>
      <c r="J313" s="411">
        <v>0</v>
      </c>
      <c r="K313" s="411">
        <v>0</v>
      </c>
      <c r="L313" s="411">
        <v>0.51</v>
      </c>
      <c r="M313" s="413">
        <v>0.44</v>
      </c>
      <c r="N313" s="413">
        <v>7.0000000000000007E-2</v>
      </c>
      <c r="O313" s="411">
        <v>0.56000000000000005</v>
      </c>
      <c r="P313" s="393">
        <f t="shared" si="32"/>
        <v>1.07</v>
      </c>
      <c r="Q313" s="414">
        <f t="shared" si="33"/>
        <v>0.38000000000000012</v>
      </c>
      <c r="R313" s="415">
        <f t="shared" si="34"/>
        <v>1.5507246376811596</v>
      </c>
      <c r="T313" s="387" t="str">
        <f>VLOOKUP(A313,'crop 22'!$A$10:$A$724,1,0)</f>
        <v>ROSELILY NOWA DL144868</v>
      </c>
    </row>
    <row r="314" spans="1:20" ht="12" customHeight="1">
      <c r="A314" s="410" t="s">
        <v>1257</v>
      </c>
      <c r="B314" s="410" t="s">
        <v>909</v>
      </c>
      <c r="C314" s="411">
        <v>0</v>
      </c>
      <c r="D314" s="411">
        <v>0</v>
      </c>
      <c r="E314" s="411">
        <v>0.75</v>
      </c>
      <c r="F314" s="412" t="s">
        <v>910</v>
      </c>
      <c r="G314" s="412" t="s">
        <v>910</v>
      </c>
      <c r="H314" s="411">
        <v>0.48</v>
      </c>
      <c r="I314" s="393">
        <f t="shared" si="31"/>
        <v>1.23</v>
      </c>
      <c r="J314" s="411">
        <v>0</v>
      </c>
      <c r="K314" s="411">
        <v>0</v>
      </c>
      <c r="L314" s="411">
        <v>0.98</v>
      </c>
      <c r="M314" s="413">
        <v>0.69</v>
      </c>
      <c r="N314" s="413">
        <v>0.28999999999999998</v>
      </c>
      <c r="O314" s="411">
        <v>0.4</v>
      </c>
      <c r="P314" s="393">
        <f t="shared" si="32"/>
        <v>1.38</v>
      </c>
      <c r="Q314" s="414">
        <f t="shared" si="33"/>
        <v>0.14999999999999991</v>
      </c>
      <c r="R314" s="415">
        <f t="shared" si="34"/>
        <v>1.121951219512195</v>
      </c>
      <c r="T314" s="387" t="str">
        <f>VLOOKUP(A314,'crop 22'!$A$10:$A$724,1,0)</f>
        <v>ROSELILY OLYMPIA DL144846</v>
      </c>
    </row>
    <row r="315" spans="1:20" ht="12" customHeight="1">
      <c r="A315" s="410" t="s">
        <v>1258</v>
      </c>
      <c r="B315" s="410" t="s">
        <v>909</v>
      </c>
      <c r="C315" s="411">
        <v>0</v>
      </c>
      <c r="D315" s="411">
        <v>0</v>
      </c>
      <c r="E315" s="411">
        <v>0.65</v>
      </c>
      <c r="F315" s="412" t="s">
        <v>910</v>
      </c>
      <c r="G315" s="412" t="s">
        <v>910</v>
      </c>
      <c r="H315" s="411">
        <v>2.13</v>
      </c>
      <c r="I315" s="393">
        <f t="shared" si="31"/>
        <v>2.78</v>
      </c>
      <c r="J315" s="411">
        <v>0</v>
      </c>
      <c r="K315" s="411">
        <v>0</v>
      </c>
      <c r="L315" s="411">
        <v>0.72</v>
      </c>
      <c r="M315" s="413">
        <v>0.3</v>
      </c>
      <c r="N315" s="413">
        <v>0.42</v>
      </c>
      <c r="O315" s="411">
        <v>2.35</v>
      </c>
      <c r="P315" s="393">
        <f t="shared" si="32"/>
        <v>3.0700000000000003</v>
      </c>
      <c r="Q315" s="414">
        <f t="shared" si="33"/>
        <v>0.29000000000000048</v>
      </c>
      <c r="R315" s="415">
        <f t="shared" si="34"/>
        <v>1.1043165467625902</v>
      </c>
      <c r="T315" s="387" t="str">
        <f>VLOOKUP(A315,'crop 22'!$A$10:$A$724,1,0)</f>
        <v>ROSELILY PATRICIA DL1127</v>
      </c>
    </row>
    <row r="316" spans="1:20" ht="12" customHeight="1">
      <c r="A316" s="410" t="s">
        <v>1259</v>
      </c>
      <c r="B316" s="410" t="s">
        <v>909</v>
      </c>
      <c r="C316" s="411">
        <v>0</v>
      </c>
      <c r="D316" s="411">
        <v>0</v>
      </c>
      <c r="E316" s="411">
        <v>0</v>
      </c>
      <c r="F316" s="412" t="s">
        <v>910</v>
      </c>
      <c r="G316" s="412" t="s">
        <v>910</v>
      </c>
      <c r="H316" s="411">
        <v>0.04</v>
      </c>
      <c r="I316" s="393">
        <f t="shared" si="31"/>
        <v>0.04</v>
      </c>
      <c r="J316" s="411">
        <v>0</v>
      </c>
      <c r="K316" s="411">
        <v>0</v>
      </c>
      <c r="L316" s="411">
        <v>0</v>
      </c>
      <c r="M316" s="413">
        <v>0</v>
      </c>
      <c r="N316" s="413">
        <v>0</v>
      </c>
      <c r="O316" s="411">
        <v>0.06</v>
      </c>
      <c r="P316" s="393">
        <f t="shared" si="32"/>
        <v>0.06</v>
      </c>
      <c r="Q316" s="414">
        <f t="shared" si="33"/>
        <v>1.9999999999999997E-2</v>
      </c>
      <c r="R316" s="415">
        <f t="shared" si="34"/>
        <v>1.5</v>
      </c>
      <c r="T316" s="387" t="str">
        <f>VLOOKUP(A316,'crop 22'!$A$10:$A$724,1,0)</f>
        <v>ROSELILY PAULA DL171238</v>
      </c>
    </row>
    <row r="317" spans="1:20" ht="12" customHeight="1">
      <c r="A317" s="410" t="s">
        <v>1260</v>
      </c>
      <c r="B317" s="410" t="s">
        <v>909</v>
      </c>
      <c r="C317" s="411">
        <v>0</v>
      </c>
      <c r="D317" s="411">
        <v>0</v>
      </c>
      <c r="E317" s="411">
        <v>0.06</v>
      </c>
      <c r="F317" s="412" t="s">
        <v>910</v>
      </c>
      <c r="G317" s="412" t="s">
        <v>910</v>
      </c>
      <c r="H317" s="411">
        <v>0</v>
      </c>
      <c r="I317" s="393">
        <f t="shared" si="31"/>
        <v>0.06</v>
      </c>
      <c r="J317" s="411">
        <v>0</v>
      </c>
      <c r="K317" s="411">
        <v>0</v>
      </c>
      <c r="L317" s="411">
        <v>7.0000000000000007E-2</v>
      </c>
      <c r="M317" s="413">
        <v>7.0000000000000007E-2</v>
      </c>
      <c r="N317" s="413">
        <v>0</v>
      </c>
      <c r="O317" s="411">
        <v>0.16</v>
      </c>
      <c r="P317" s="393">
        <f t="shared" si="32"/>
        <v>0.23</v>
      </c>
      <c r="Q317" s="414">
        <f t="shared" si="33"/>
        <v>0.17</v>
      </c>
      <c r="R317" s="415">
        <f t="shared" si="34"/>
        <v>3.8333333333333335</v>
      </c>
      <c r="T317" s="387" t="str">
        <f>VLOOKUP(A317,'crop 22'!$A$10:$A$724,1,0)</f>
        <v>ROSELILY PERNILLA DL154000</v>
      </c>
    </row>
    <row r="318" spans="1:20" ht="12" customHeight="1">
      <c r="A318" s="410" t="s">
        <v>1261</v>
      </c>
      <c r="B318" s="410" t="s">
        <v>909</v>
      </c>
      <c r="C318" s="411">
        <v>0</v>
      </c>
      <c r="D318" s="411">
        <v>0</v>
      </c>
      <c r="E318" s="411">
        <v>0.46</v>
      </c>
      <c r="F318" s="412" t="s">
        <v>910</v>
      </c>
      <c r="G318" s="412" t="s">
        <v>910</v>
      </c>
      <c r="H318" s="411">
        <v>0.22</v>
      </c>
      <c r="I318" s="393">
        <f t="shared" si="31"/>
        <v>0.68</v>
      </c>
      <c r="J318" s="411">
        <v>0</v>
      </c>
      <c r="K318" s="411">
        <v>0</v>
      </c>
      <c r="L318" s="411">
        <v>0.04</v>
      </c>
      <c r="M318" s="413">
        <v>0</v>
      </c>
      <c r="N318" s="413">
        <v>0.04</v>
      </c>
      <c r="O318" s="411">
        <v>0.8</v>
      </c>
      <c r="P318" s="393">
        <f t="shared" si="32"/>
        <v>0.84000000000000008</v>
      </c>
      <c r="Q318" s="414">
        <f t="shared" si="33"/>
        <v>0.16000000000000003</v>
      </c>
      <c r="R318" s="415">
        <f t="shared" si="34"/>
        <v>1.2352941176470589</v>
      </c>
      <c r="T318" s="387" t="str">
        <f>VLOOKUP(A318,'crop 22'!$A$10:$A$724,1,0)</f>
        <v>ROSELILY PETRONELLA DL143587</v>
      </c>
    </row>
    <row r="319" spans="1:20" ht="12" customHeight="1">
      <c r="A319" s="410" t="s">
        <v>1262</v>
      </c>
      <c r="B319" s="410" t="s">
        <v>909</v>
      </c>
      <c r="C319" s="411">
        <v>0</v>
      </c>
      <c r="D319" s="411">
        <v>0</v>
      </c>
      <c r="E319" s="411">
        <v>0.75</v>
      </c>
      <c r="F319" s="412" t="s">
        <v>910</v>
      </c>
      <c r="G319" s="412" t="s">
        <v>910</v>
      </c>
      <c r="H319" s="411">
        <v>0.64</v>
      </c>
      <c r="I319" s="393">
        <f t="shared" si="31"/>
        <v>1.3900000000000001</v>
      </c>
      <c r="J319" s="411">
        <v>0</v>
      </c>
      <c r="K319" s="411">
        <v>0</v>
      </c>
      <c r="L319" s="411">
        <v>0.55000000000000004</v>
      </c>
      <c r="M319" s="413">
        <v>0.2</v>
      </c>
      <c r="N319" s="413">
        <v>0.35</v>
      </c>
      <c r="O319" s="411">
        <v>1.99</v>
      </c>
      <c r="P319" s="393">
        <f t="shared" si="32"/>
        <v>2.54</v>
      </c>
      <c r="Q319" s="414">
        <f t="shared" si="33"/>
        <v>1.1499999999999999</v>
      </c>
      <c r="R319" s="415">
        <f t="shared" si="34"/>
        <v>1.8273381294964028</v>
      </c>
      <c r="T319" s="387" t="str">
        <f>VLOOKUP(A319,'crop 22'!$A$10:$A$724,1,0)</f>
        <v>ROSELILY RAFAELA DL144791</v>
      </c>
    </row>
    <row r="320" spans="1:20" ht="12" customHeight="1">
      <c r="A320" s="410" t="s">
        <v>1263</v>
      </c>
      <c r="B320" s="410" t="s">
        <v>909</v>
      </c>
      <c r="C320" s="411">
        <v>0</v>
      </c>
      <c r="D320" s="411">
        <v>0</v>
      </c>
      <c r="E320" s="411">
        <v>0.57999999999999996</v>
      </c>
      <c r="F320" s="412" t="s">
        <v>910</v>
      </c>
      <c r="G320" s="412" t="s">
        <v>910</v>
      </c>
      <c r="H320" s="411">
        <v>0.54</v>
      </c>
      <c r="I320" s="393">
        <f t="shared" si="31"/>
        <v>1.1200000000000001</v>
      </c>
      <c r="J320" s="411">
        <v>0</v>
      </c>
      <c r="K320" s="411">
        <v>0</v>
      </c>
      <c r="L320" s="411">
        <v>0.38</v>
      </c>
      <c r="M320" s="413">
        <v>0.26</v>
      </c>
      <c r="N320" s="413">
        <v>0.12</v>
      </c>
      <c r="O320" s="411">
        <v>2.98</v>
      </c>
      <c r="P320" s="393">
        <f t="shared" si="32"/>
        <v>3.36</v>
      </c>
      <c r="Q320" s="414">
        <f t="shared" si="33"/>
        <v>2.2399999999999998</v>
      </c>
      <c r="R320" s="415">
        <f t="shared" si="34"/>
        <v>2.9999999999999996</v>
      </c>
      <c r="T320" s="387" t="str">
        <f>VLOOKUP(A320,'crop 22'!$A$10:$A$724,1,0)</f>
        <v>ROSELILY RAMONA DL11612</v>
      </c>
    </row>
    <row r="321" spans="1:20" ht="12" customHeight="1">
      <c r="A321" s="410" t="s">
        <v>1264</v>
      </c>
      <c r="B321" s="410" t="s">
        <v>909</v>
      </c>
      <c r="C321" s="411">
        <v>0</v>
      </c>
      <c r="D321" s="411">
        <v>0</v>
      </c>
      <c r="E321" s="411">
        <v>0.02</v>
      </c>
      <c r="F321" s="412" t="s">
        <v>910</v>
      </c>
      <c r="G321" s="412" t="s">
        <v>910</v>
      </c>
      <c r="H321" s="411">
        <v>0.04</v>
      </c>
      <c r="I321" s="393">
        <f t="shared" si="31"/>
        <v>0.06</v>
      </c>
      <c r="J321" s="411">
        <v>0</v>
      </c>
      <c r="K321" s="411">
        <v>0</v>
      </c>
      <c r="L321" s="411">
        <v>0.03</v>
      </c>
      <c r="M321" s="413">
        <v>0.03</v>
      </c>
      <c r="N321" s="413">
        <v>0</v>
      </c>
      <c r="O321" s="411">
        <v>0.1</v>
      </c>
      <c r="P321" s="393">
        <f t="shared" si="32"/>
        <v>0.13</v>
      </c>
      <c r="Q321" s="414">
        <f t="shared" si="33"/>
        <v>7.0000000000000007E-2</v>
      </c>
      <c r="R321" s="415">
        <f t="shared" si="34"/>
        <v>2.166666666666667</v>
      </c>
      <c r="T321" s="387" t="str">
        <f>VLOOKUP(A321,'crop 22'!$A$10:$A$724,1,0)</f>
        <v>ROSELILY RIHANNA DL166927</v>
      </c>
    </row>
    <row r="322" spans="1:20" ht="12" customHeight="1">
      <c r="A322" s="410" t="s">
        <v>1265</v>
      </c>
      <c r="B322" s="410" t="s">
        <v>909</v>
      </c>
      <c r="C322" s="411">
        <v>0</v>
      </c>
      <c r="D322" s="411">
        <v>0</v>
      </c>
      <c r="E322" s="411">
        <v>2.41</v>
      </c>
      <c r="F322" s="412" t="s">
        <v>910</v>
      </c>
      <c r="G322" s="412" t="s">
        <v>910</v>
      </c>
      <c r="H322" s="411">
        <v>5.36</v>
      </c>
      <c r="I322" s="393">
        <f t="shared" si="31"/>
        <v>7.7700000000000005</v>
      </c>
      <c r="J322" s="411">
        <v>0</v>
      </c>
      <c r="K322" s="411">
        <v>0</v>
      </c>
      <c r="L322" s="411">
        <v>5.04</v>
      </c>
      <c r="M322" s="413">
        <v>1.67</v>
      </c>
      <c r="N322" s="413">
        <v>3.37</v>
      </c>
      <c r="O322" s="411">
        <v>7.14</v>
      </c>
      <c r="P322" s="393">
        <f t="shared" si="32"/>
        <v>12.18</v>
      </c>
      <c r="Q322" s="414">
        <f t="shared" si="33"/>
        <v>4.4099999999999993</v>
      </c>
      <c r="R322" s="415">
        <f t="shared" si="34"/>
        <v>1.5675675675675675</v>
      </c>
      <c r="T322" s="387" t="str">
        <f>VLOOKUP(A322,'crop 22'!$A$10:$A$724,1,0)</f>
        <v>ROSELILY SAMANTHA DL112317</v>
      </c>
    </row>
    <row r="323" spans="1:20" ht="12" customHeight="1">
      <c r="A323" s="410" t="s">
        <v>1266</v>
      </c>
      <c r="B323" s="410" t="s">
        <v>909</v>
      </c>
      <c r="C323" s="411">
        <v>0</v>
      </c>
      <c r="D323" s="411">
        <v>0</v>
      </c>
      <c r="E323" s="411">
        <v>0.09</v>
      </c>
      <c r="F323" s="412" t="s">
        <v>910</v>
      </c>
      <c r="G323" s="412" t="s">
        <v>910</v>
      </c>
      <c r="H323" s="411">
        <v>0.24</v>
      </c>
      <c r="I323" s="393">
        <f t="shared" si="31"/>
        <v>0.32999999999999996</v>
      </c>
      <c r="J323" s="411">
        <v>0</v>
      </c>
      <c r="K323" s="411">
        <v>0</v>
      </c>
      <c r="L323" s="411">
        <v>0</v>
      </c>
      <c r="M323" s="413">
        <v>0</v>
      </c>
      <c r="N323" s="413">
        <v>0</v>
      </c>
      <c r="O323" s="411">
        <v>0.49</v>
      </c>
      <c r="P323" s="393">
        <f t="shared" si="32"/>
        <v>0.49</v>
      </c>
      <c r="Q323" s="414">
        <f t="shared" si="33"/>
        <v>0.16000000000000003</v>
      </c>
      <c r="R323" s="415">
        <f t="shared" si="34"/>
        <v>1.4848484848484851</v>
      </c>
      <c r="T323" s="387" t="str">
        <f>VLOOKUP(A323,'crop 22'!$A$10:$A$724,1,0)</f>
        <v>ROSELILY SAMUELA DL166331</v>
      </c>
    </row>
    <row r="324" spans="1:20" ht="12" customHeight="1">
      <c r="A324" s="410" t="s">
        <v>1267</v>
      </c>
      <c r="B324" s="410" t="s">
        <v>909</v>
      </c>
      <c r="C324" s="411">
        <v>0</v>
      </c>
      <c r="D324" s="411">
        <v>0</v>
      </c>
      <c r="E324" s="411">
        <v>0.38</v>
      </c>
      <c r="F324" s="412" t="s">
        <v>910</v>
      </c>
      <c r="G324" s="412" t="s">
        <v>910</v>
      </c>
      <c r="H324" s="411">
        <v>0.48</v>
      </c>
      <c r="I324" s="393">
        <f t="shared" si="31"/>
        <v>0.86</v>
      </c>
      <c r="J324" s="411">
        <v>0</v>
      </c>
      <c r="K324" s="411">
        <v>0</v>
      </c>
      <c r="L324" s="411">
        <v>0.43</v>
      </c>
      <c r="M324" s="413">
        <v>0.43</v>
      </c>
      <c r="N324" s="413">
        <v>0</v>
      </c>
      <c r="O324" s="411">
        <v>1.34</v>
      </c>
      <c r="P324" s="393">
        <f t="shared" si="32"/>
        <v>1.77</v>
      </c>
      <c r="Q324" s="414">
        <f t="shared" si="33"/>
        <v>0.91</v>
      </c>
      <c r="R324" s="415">
        <f t="shared" si="34"/>
        <v>2.058139534883721</v>
      </c>
      <c r="T324" s="387" t="str">
        <f>VLOOKUP(A324,'crop 22'!$A$10:$A$724,1,0)</f>
        <v>ROSELILY SARA DL104034</v>
      </c>
    </row>
    <row r="325" spans="1:20" ht="12" customHeight="1">
      <c r="A325" s="410" t="s">
        <v>1268</v>
      </c>
      <c r="B325" s="410" t="s">
        <v>909</v>
      </c>
      <c r="C325" s="411">
        <v>0</v>
      </c>
      <c r="D325" s="411">
        <v>0</v>
      </c>
      <c r="E325" s="411">
        <v>7.0000000000000007E-2</v>
      </c>
      <c r="F325" s="412" t="s">
        <v>910</v>
      </c>
      <c r="G325" s="412" t="s">
        <v>910</v>
      </c>
      <c r="H325" s="411">
        <v>0.02</v>
      </c>
      <c r="I325" s="393">
        <f t="shared" si="31"/>
        <v>9.0000000000000011E-2</v>
      </c>
      <c r="J325" s="411">
        <v>0</v>
      </c>
      <c r="K325" s="411">
        <v>0</v>
      </c>
      <c r="L325" s="411">
        <v>0.18</v>
      </c>
      <c r="M325" s="413">
        <v>0.11</v>
      </c>
      <c r="N325" s="413">
        <v>7.0000000000000007E-2</v>
      </c>
      <c r="O325" s="411">
        <v>0.57999999999999996</v>
      </c>
      <c r="P325" s="393">
        <f t="shared" si="32"/>
        <v>0.76</v>
      </c>
      <c r="Q325" s="414">
        <f t="shared" si="33"/>
        <v>0.67</v>
      </c>
      <c r="R325" s="415">
        <f t="shared" si="34"/>
        <v>8.4444444444444429</v>
      </c>
      <c r="T325" s="387" t="str">
        <f>VLOOKUP(A325,'crop 22'!$A$10:$A$724,1,0)</f>
        <v>ROSELILY SHAMIRA DL155380</v>
      </c>
    </row>
    <row r="326" spans="1:20" ht="12" customHeight="1">
      <c r="A326" s="410" t="s">
        <v>1269</v>
      </c>
      <c r="B326" s="410" t="s">
        <v>909</v>
      </c>
      <c r="C326" s="411">
        <v>0</v>
      </c>
      <c r="D326" s="411">
        <v>0</v>
      </c>
      <c r="E326" s="411">
        <v>0.14000000000000001</v>
      </c>
      <c r="F326" s="412" t="s">
        <v>910</v>
      </c>
      <c r="G326" s="412" t="s">
        <v>910</v>
      </c>
      <c r="H326" s="411">
        <v>0.68</v>
      </c>
      <c r="I326" s="393">
        <f t="shared" si="31"/>
        <v>0.82000000000000006</v>
      </c>
      <c r="J326" s="411">
        <v>0</v>
      </c>
      <c r="K326" s="411">
        <v>0</v>
      </c>
      <c r="L326" s="411">
        <v>0.3</v>
      </c>
      <c r="M326" s="413">
        <v>0.25</v>
      </c>
      <c r="N326" s="413">
        <v>0.05</v>
      </c>
      <c r="O326" s="411">
        <v>0.88</v>
      </c>
      <c r="P326" s="393">
        <f t="shared" si="32"/>
        <v>1.18</v>
      </c>
      <c r="Q326" s="414">
        <f t="shared" si="33"/>
        <v>0.35999999999999988</v>
      </c>
      <c r="R326" s="415">
        <f t="shared" si="34"/>
        <v>1.4390243902439022</v>
      </c>
      <c r="T326" s="387" t="str">
        <f>VLOOKUP(A326,'crop 22'!$A$10:$A$724,1,0)</f>
        <v>ROSELILY SITA DL13345</v>
      </c>
    </row>
    <row r="327" spans="1:20" ht="12" customHeight="1">
      <c r="A327" s="410" t="s">
        <v>1270</v>
      </c>
      <c r="B327" s="410" t="s">
        <v>909</v>
      </c>
      <c r="C327" s="411">
        <v>0</v>
      </c>
      <c r="D327" s="411">
        <v>0</v>
      </c>
      <c r="E327" s="411">
        <v>0.09</v>
      </c>
      <c r="F327" s="412" t="s">
        <v>910</v>
      </c>
      <c r="G327" s="412" t="s">
        <v>910</v>
      </c>
      <c r="H327" s="411">
        <v>0.05</v>
      </c>
      <c r="I327" s="393">
        <f t="shared" si="31"/>
        <v>0.14000000000000001</v>
      </c>
      <c r="J327" s="411">
        <v>0</v>
      </c>
      <c r="K327" s="411">
        <v>0</v>
      </c>
      <c r="L327" s="411">
        <v>0.2</v>
      </c>
      <c r="M327" s="413">
        <v>0.18</v>
      </c>
      <c r="N327" s="413">
        <v>0.03</v>
      </c>
      <c r="O327" s="411">
        <v>0.17</v>
      </c>
      <c r="P327" s="393">
        <f t="shared" si="32"/>
        <v>0.37</v>
      </c>
      <c r="Q327" s="414">
        <f t="shared" si="33"/>
        <v>0.22999999999999998</v>
      </c>
      <c r="R327" s="415">
        <f t="shared" si="34"/>
        <v>2.6428571428571428</v>
      </c>
      <c r="T327" s="387" t="str">
        <f>VLOOKUP(A327,'crop 22'!$A$10:$A$724,1,0)</f>
        <v>ROSELILY TABITHA DL156499</v>
      </c>
    </row>
    <row r="328" spans="1:20" ht="12" customHeight="1">
      <c r="A328" s="410" t="s">
        <v>1271</v>
      </c>
      <c r="B328" s="410" t="s">
        <v>909</v>
      </c>
      <c r="C328" s="411">
        <v>0</v>
      </c>
      <c r="D328" s="411">
        <v>0</v>
      </c>
      <c r="E328" s="411">
        <v>0.01</v>
      </c>
      <c r="F328" s="412" t="s">
        <v>910</v>
      </c>
      <c r="G328" s="412" t="s">
        <v>910</v>
      </c>
      <c r="H328" s="411">
        <v>0.08</v>
      </c>
      <c r="I328" s="393">
        <f t="shared" si="31"/>
        <v>0.09</v>
      </c>
      <c r="J328" s="411">
        <v>0</v>
      </c>
      <c r="K328" s="411">
        <v>0</v>
      </c>
      <c r="L328" s="411">
        <v>0</v>
      </c>
      <c r="M328" s="413">
        <v>0</v>
      </c>
      <c r="N328" s="413">
        <v>0</v>
      </c>
      <c r="O328" s="411">
        <v>0.1</v>
      </c>
      <c r="P328" s="393">
        <f t="shared" si="32"/>
        <v>0.1</v>
      </c>
      <c r="Q328" s="414">
        <f t="shared" si="33"/>
        <v>1.0000000000000009E-2</v>
      </c>
      <c r="R328" s="415">
        <f t="shared" si="34"/>
        <v>1.1111111111111112</v>
      </c>
      <c r="T328" s="387" t="str">
        <f>VLOOKUP(A328,'crop 22'!$A$10:$A$724,1,0)</f>
        <v>ROSELILY TANYA DL168077</v>
      </c>
    </row>
    <row r="329" spans="1:20" ht="12" customHeight="1">
      <c r="A329" s="410" t="s">
        <v>1272</v>
      </c>
      <c r="B329" s="410" t="s">
        <v>909</v>
      </c>
      <c r="C329" s="411">
        <v>0</v>
      </c>
      <c r="D329" s="411">
        <v>0</v>
      </c>
      <c r="E329" s="411">
        <v>0.63</v>
      </c>
      <c r="F329" s="412" t="s">
        <v>910</v>
      </c>
      <c r="G329" s="412" t="s">
        <v>910</v>
      </c>
      <c r="H329" s="411">
        <v>2.42</v>
      </c>
      <c r="I329" s="393">
        <f t="shared" si="31"/>
        <v>3.05</v>
      </c>
      <c r="J329" s="411">
        <v>0</v>
      </c>
      <c r="K329" s="411">
        <v>0</v>
      </c>
      <c r="L329" s="411">
        <v>1.06</v>
      </c>
      <c r="M329" s="413">
        <v>0.85</v>
      </c>
      <c r="N329" s="413">
        <v>0.21</v>
      </c>
      <c r="O329" s="411">
        <v>1.91</v>
      </c>
      <c r="P329" s="393">
        <f t="shared" si="32"/>
        <v>2.9699999999999998</v>
      </c>
      <c r="Q329" s="414">
        <f t="shared" si="33"/>
        <v>-8.0000000000000071E-2</v>
      </c>
      <c r="R329" s="415">
        <f t="shared" si="34"/>
        <v>0.97377049180327868</v>
      </c>
      <c r="T329" s="387" t="str">
        <f>VLOOKUP(A329,'crop 22'!$A$10:$A$724,1,0)</f>
        <v>ROSELILY THALISSA DL11734</v>
      </c>
    </row>
    <row r="330" spans="1:20" ht="12" customHeight="1">
      <c r="A330" s="410" t="s">
        <v>1273</v>
      </c>
      <c r="B330" s="410" t="s">
        <v>909</v>
      </c>
      <c r="C330" s="411">
        <v>0</v>
      </c>
      <c r="D330" s="411">
        <v>0</v>
      </c>
      <c r="E330" s="411">
        <v>0.27</v>
      </c>
      <c r="F330" s="412" t="s">
        <v>910</v>
      </c>
      <c r="G330" s="412" t="s">
        <v>910</v>
      </c>
      <c r="H330" s="411">
        <v>1.97</v>
      </c>
      <c r="I330" s="393">
        <f t="shared" si="31"/>
        <v>2.2400000000000002</v>
      </c>
      <c r="J330" s="411">
        <v>0</v>
      </c>
      <c r="K330" s="411">
        <v>0</v>
      </c>
      <c r="L330" s="411">
        <v>0.3</v>
      </c>
      <c r="M330" s="413">
        <v>0.3</v>
      </c>
      <c r="N330" s="413">
        <v>0</v>
      </c>
      <c r="O330" s="411">
        <v>1.45</v>
      </c>
      <c r="P330" s="393">
        <f t="shared" si="32"/>
        <v>1.75</v>
      </c>
      <c r="Q330" s="414">
        <f t="shared" si="33"/>
        <v>-0.49000000000000021</v>
      </c>
      <c r="R330" s="415">
        <f t="shared" si="34"/>
        <v>0.78124999999999989</v>
      </c>
      <c r="T330" s="387" t="str">
        <f>VLOOKUP(A330,'crop 22'!$A$10:$A$724,1,0)</f>
        <v>ROSELILY THALITA DL04992</v>
      </c>
    </row>
    <row r="331" spans="1:20" ht="12" customHeight="1">
      <c r="A331" s="410" t="s">
        <v>1274</v>
      </c>
      <c r="B331" s="410" t="s">
        <v>909</v>
      </c>
      <c r="C331" s="411">
        <v>0</v>
      </c>
      <c r="D331" s="411">
        <v>0</v>
      </c>
      <c r="E331" s="411">
        <v>0.14000000000000001</v>
      </c>
      <c r="F331" s="412" t="s">
        <v>910</v>
      </c>
      <c r="G331" s="412" t="s">
        <v>910</v>
      </c>
      <c r="H331" s="411">
        <v>0.03</v>
      </c>
      <c r="I331" s="393">
        <f t="shared" si="31"/>
        <v>0.17</v>
      </c>
      <c r="J331" s="411">
        <v>0</v>
      </c>
      <c r="K331" s="411">
        <v>0</v>
      </c>
      <c r="L331" s="411">
        <v>0.17</v>
      </c>
      <c r="M331" s="413">
        <v>0.13</v>
      </c>
      <c r="N331" s="413">
        <v>0.05</v>
      </c>
      <c r="O331" s="411">
        <v>0.31</v>
      </c>
      <c r="P331" s="393">
        <f t="shared" si="32"/>
        <v>0.48</v>
      </c>
      <c r="Q331" s="414">
        <f t="shared" si="33"/>
        <v>0.30999999999999994</v>
      </c>
      <c r="R331" s="415">
        <f t="shared" ref="R331:R347" si="35">P331/I331</f>
        <v>2.8235294117647056</v>
      </c>
      <c r="T331" s="387" t="str">
        <f>VLOOKUP(A331,'crop 22'!$A$10:$A$724,1,0)</f>
        <v>ROSELILY THIRZA DL155291</v>
      </c>
    </row>
    <row r="332" spans="1:20" ht="12" customHeight="1">
      <c r="A332" s="410" t="s">
        <v>1275</v>
      </c>
      <c r="B332" s="410" t="s">
        <v>909</v>
      </c>
      <c r="C332" s="411">
        <v>0</v>
      </c>
      <c r="D332" s="411">
        <v>0</v>
      </c>
      <c r="E332" s="411">
        <v>1.98</v>
      </c>
      <c r="F332" s="412" t="s">
        <v>910</v>
      </c>
      <c r="G332" s="412" t="s">
        <v>910</v>
      </c>
      <c r="H332" s="411">
        <v>4.63</v>
      </c>
      <c r="I332" s="393">
        <f t="shared" si="31"/>
        <v>6.6099999999999994</v>
      </c>
      <c r="J332" s="411">
        <v>0</v>
      </c>
      <c r="K332" s="411">
        <v>0</v>
      </c>
      <c r="L332" s="411">
        <v>2.52</v>
      </c>
      <c r="M332" s="413">
        <v>1.56</v>
      </c>
      <c r="N332" s="413">
        <v>0.96</v>
      </c>
      <c r="O332" s="411">
        <v>5.82</v>
      </c>
      <c r="P332" s="393">
        <f t="shared" si="32"/>
        <v>8.34</v>
      </c>
      <c r="Q332" s="414">
        <f t="shared" si="33"/>
        <v>1.7300000000000004</v>
      </c>
      <c r="R332" s="415">
        <f t="shared" si="35"/>
        <v>1.2617246596066567</v>
      </c>
      <c r="T332" s="387" t="str">
        <f>VLOOKUP(A332,'crop 22'!$A$10:$A$724,1,0)</f>
        <v>ROSELILY VIOLA DL112838</v>
      </c>
    </row>
    <row r="333" spans="1:20" ht="12" customHeight="1">
      <c r="A333" s="410" t="s">
        <v>1276</v>
      </c>
      <c r="B333" s="410" t="s">
        <v>909</v>
      </c>
      <c r="C333" s="411">
        <v>0</v>
      </c>
      <c r="D333" s="411">
        <v>0</v>
      </c>
      <c r="E333" s="411">
        <v>0.34</v>
      </c>
      <c r="F333" s="412" t="s">
        <v>910</v>
      </c>
      <c r="G333" s="412" t="s">
        <v>910</v>
      </c>
      <c r="H333" s="411">
        <v>0.55000000000000004</v>
      </c>
      <c r="I333" s="393">
        <f t="shared" si="31"/>
        <v>0.89000000000000012</v>
      </c>
      <c r="J333" s="411">
        <v>0</v>
      </c>
      <c r="K333" s="411">
        <v>0</v>
      </c>
      <c r="L333" s="411">
        <v>0.06</v>
      </c>
      <c r="M333" s="413">
        <v>0</v>
      </c>
      <c r="N333" s="413">
        <v>0.06</v>
      </c>
      <c r="O333" s="411">
        <v>1.32</v>
      </c>
      <c r="P333" s="393">
        <f t="shared" si="32"/>
        <v>1.3800000000000001</v>
      </c>
      <c r="Q333" s="414">
        <f t="shared" si="33"/>
        <v>0.49</v>
      </c>
      <c r="R333" s="415">
        <f t="shared" si="35"/>
        <v>1.550561797752809</v>
      </c>
      <c r="T333" s="387" t="str">
        <f>VLOOKUP(A333,'crop 22'!$A$10:$A$724,1,0)</f>
        <v>ROSELILY ZETA DL144276</v>
      </c>
    </row>
    <row r="334" spans="1:20" ht="12" customHeight="1">
      <c r="A334" s="410" t="s">
        <v>1279</v>
      </c>
      <c r="B334" s="410" t="s">
        <v>909</v>
      </c>
      <c r="C334" s="411">
        <v>0</v>
      </c>
      <c r="D334" s="411">
        <v>0</v>
      </c>
      <c r="E334" s="411">
        <v>0.24</v>
      </c>
      <c r="F334" s="412" t="s">
        <v>910</v>
      </c>
      <c r="G334" s="412" t="s">
        <v>910</v>
      </c>
      <c r="H334" s="411">
        <v>0.18</v>
      </c>
      <c r="I334" s="393">
        <f t="shared" si="31"/>
        <v>0.42</v>
      </c>
      <c r="J334" s="411">
        <v>0</v>
      </c>
      <c r="K334" s="411">
        <v>0</v>
      </c>
      <c r="L334" s="411">
        <v>0.38</v>
      </c>
      <c r="M334" s="413">
        <v>0.33</v>
      </c>
      <c r="N334" s="413">
        <v>0.04</v>
      </c>
      <c r="O334" s="411">
        <v>0.56999999999999995</v>
      </c>
      <c r="P334" s="393">
        <f t="shared" si="32"/>
        <v>0.95</v>
      </c>
      <c r="Q334" s="414">
        <f t="shared" si="33"/>
        <v>0.53</v>
      </c>
      <c r="R334" s="415">
        <f t="shared" si="35"/>
        <v>2.2619047619047619</v>
      </c>
      <c r="T334" s="387" t="str">
        <f>VLOOKUP(A334,'crop 22'!$A$10:$A$724,1,0)</f>
        <v>SABOR</v>
      </c>
    </row>
    <row r="335" spans="1:20" ht="12" customHeight="1">
      <c r="A335" s="410" t="s">
        <v>1281</v>
      </c>
      <c r="B335" s="410" t="s">
        <v>909</v>
      </c>
      <c r="C335" s="411">
        <v>0</v>
      </c>
      <c r="D335" s="411">
        <v>0</v>
      </c>
      <c r="E335" s="411">
        <v>0.1</v>
      </c>
      <c r="F335" s="412" t="s">
        <v>910</v>
      </c>
      <c r="G335" s="412" t="s">
        <v>910</v>
      </c>
      <c r="H335" s="411">
        <v>0.82</v>
      </c>
      <c r="I335" s="393">
        <f t="shared" si="31"/>
        <v>0.91999999999999993</v>
      </c>
      <c r="J335" s="411">
        <v>0</v>
      </c>
      <c r="K335" s="411">
        <v>0</v>
      </c>
      <c r="L335" s="411">
        <v>0.86</v>
      </c>
      <c r="M335" s="413">
        <v>0.86</v>
      </c>
      <c r="N335" s="413">
        <v>0</v>
      </c>
      <c r="O335" s="411">
        <v>0.22</v>
      </c>
      <c r="P335" s="393">
        <f t="shared" si="32"/>
        <v>1.08</v>
      </c>
      <c r="Q335" s="414">
        <f t="shared" si="33"/>
        <v>0.16000000000000014</v>
      </c>
      <c r="R335" s="415">
        <f t="shared" si="35"/>
        <v>1.173913043478261</v>
      </c>
      <c r="T335" s="387" t="str">
        <f>VLOOKUP(A335,'crop 22'!$A$10:$A$724,1,0)</f>
        <v>SALVO</v>
      </c>
    </row>
    <row r="336" spans="1:20" ht="12" customHeight="1">
      <c r="A336" s="410" t="s">
        <v>1282</v>
      </c>
      <c r="B336" s="410" t="s">
        <v>909</v>
      </c>
      <c r="C336" s="411">
        <v>0</v>
      </c>
      <c r="D336" s="411">
        <v>0</v>
      </c>
      <c r="E336" s="411">
        <v>0</v>
      </c>
      <c r="F336" s="412" t="s">
        <v>910</v>
      </c>
      <c r="G336" s="412" t="s">
        <v>910</v>
      </c>
      <c r="H336" s="411">
        <v>0.03</v>
      </c>
      <c r="I336" s="393">
        <f t="shared" si="31"/>
        <v>0.03</v>
      </c>
      <c r="J336" s="411">
        <v>0.02</v>
      </c>
      <c r="K336" s="411">
        <v>0</v>
      </c>
      <c r="L336" s="411">
        <v>0.11</v>
      </c>
      <c r="M336" s="413">
        <v>0.11</v>
      </c>
      <c r="N336" s="413">
        <v>0</v>
      </c>
      <c r="O336" s="411">
        <v>0.04</v>
      </c>
      <c r="P336" s="393">
        <f t="shared" si="32"/>
        <v>0.15</v>
      </c>
      <c r="Q336" s="414">
        <f t="shared" si="33"/>
        <v>0.12</v>
      </c>
      <c r="R336" s="415">
        <f t="shared" si="35"/>
        <v>5</v>
      </c>
      <c r="T336" s="387" t="str">
        <f>VLOOKUP(A336,'crop 22'!$A$10:$A$724,1,0)</f>
        <v>SANCERRE</v>
      </c>
    </row>
    <row r="337" spans="1:20" ht="12" customHeight="1">
      <c r="A337" s="410" t="s">
        <v>1286</v>
      </c>
      <c r="B337" s="410" t="s">
        <v>909</v>
      </c>
      <c r="C337" s="411">
        <v>0.05</v>
      </c>
      <c r="D337" s="411">
        <v>3.26</v>
      </c>
      <c r="E337" s="411">
        <v>23.03</v>
      </c>
      <c r="F337" s="412" t="s">
        <v>910</v>
      </c>
      <c r="G337" s="412" t="s">
        <v>910</v>
      </c>
      <c r="H337" s="411">
        <v>41.24</v>
      </c>
      <c r="I337" s="393">
        <f t="shared" si="31"/>
        <v>64.27000000000001</v>
      </c>
      <c r="J337" s="411">
        <v>0.06</v>
      </c>
      <c r="K337" s="411">
        <v>1.35</v>
      </c>
      <c r="L337" s="411">
        <v>26.36</v>
      </c>
      <c r="M337" s="413">
        <v>10.07</v>
      </c>
      <c r="N337" s="413">
        <v>16.29</v>
      </c>
      <c r="O337" s="411">
        <v>42.85</v>
      </c>
      <c r="P337" s="393">
        <f t="shared" si="32"/>
        <v>69.210000000000008</v>
      </c>
      <c r="Q337" s="414">
        <f t="shared" si="33"/>
        <v>4.9399999999999977</v>
      </c>
      <c r="R337" s="415">
        <f t="shared" si="35"/>
        <v>1.0768632332347907</v>
      </c>
      <c r="T337" s="387" t="str">
        <f>VLOOKUP(A337,'crop 22'!$A$10:$A$724,1,0)</f>
        <v>SANTANDER</v>
      </c>
    </row>
    <row r="338" spans="1:20" ht="12" customHeight="1">
      <c r="A338" s="410" t="s">
        <v>1292</v>
      </c>
      <c r="B338" s="410" t="s">
        <v>909</v>
      </c>
      <c r="C338" s="411">
        <v>0</v>
      </c>
      <c r="D338" s="411">
        <v>0</v>
      </c>
      <c r="E338" s="411">
        <v>0.32</v>
      </c>
      <c r="F338" s="412" t="s">
        <v>910</v>
      </c>
      <c r="G338" s="412" t="s">
        <v>910</v>
      </c>
      <c r="H338" s="411">
        <v>0.63</v>
      </c>
      <c r="I338" s="393">
        <f t="shared" si="31"/>
        <v>0.95</v>
      </c>
      <c r="J338" s="411">
        <v>0</v>
      </c>
      <c r="K338" s="411">
        <v>0</v>
      </c>
      <c r="L338" s="411">
        <v>0.32</v>
      </c>
      <c r="M338" s="413">
        <v>0.32</v>
      </c>
      <c r="N338" s="413">
        <v>0</v>
      </c>
      <c r="O338" s="411">
        <v>0.95</v>
      </c>
      <c r="P338" s="393">
        <f t="shared" si="32"/>
        <v>1.27</v>
      </c>
      <c r="Q338" s="414">
        <f t="shared" si="33"/>
        <v>0.32000000000000006</v>
      </c>
      <c r="R338" s="415">
        <f t="shared" si="35"/>
        <v>1.3368421052631581</v>
      </c>
      <c r="T338" s="387" t="str">
        <f>VLOOKUP(A338,'crop 22'!$A$10:$A$724,1,0)</f>
        <v>SEBRING</v>
      </c>
    </row>
    <row r="339" spans="1:20" ht="12" customHeight="1">
      <c r="A339" s="410" t="s">
        <v>1301</v>
      </c>
      <c r="B339" s="410" t="s">
        <v>909</v>
      </c>
      <c r="C339" s="411">
        <v>0</v>
      </c>
      <c r="D339" s="411">
        <v>0</v>
      </c>
      <c r="E339" s="411">
        <v>4.04</v>
      </c>
      <c r="F339" s="412" t="s">
        <v>910</v>
      </c>
      <c r="G339" s="412" t="s">
        <v>910</v>
      </c>
      <c r="H339" s="411">
        <v>4.68</v>
      </c>
      <c r="I339" s="393">
        <f t="shared" si="31"/>
        <v>8.7199999999999989</v>
      </c>
      <c r="J339" s="411">
        <v>0.01</v>
      </c>
      <c r="K339" s="411">
        <v>0.06</v>
      </c>
      <c r="L339" s="411">
        <v>4.62</v>
      </c>
      <c r="M339" s="413">
        <v>2.3199999999999998</v>
      </c>
      <c r="N339" s="413">
        <v>2.2999999999999998</v>
      </c>
      <c r="O339" s="411">
        <v>4.0199999999999996</v>
      </c>
      <c r="P339" s="393">
        <f t="shared" si="32"/>
        <v>8.64</v>
      </c>
      <c r="Q339" s="414">
        <f t="shared" si="33"/>
        <v>-7.9999999999998295E-2</v>
      </c>
      <c r="R339" s="415">
        <f t="shared" si="35"/>
        <v>0.99082568807339466</v>
      </c>
      <c r="T339" s="387" t="str">
        <f>VLOOKUP(A339,'crop 22'!$A$10:$A$724,1,0)</f>
        <v>SEVERN</v>
      </c>
    </row>
    <row r="340" spans="1:20" ht="12" customHeight="1">
      <c r="A340" s="410" t="s">
        <v>1302</v>
      </c>
      <c r="B340" s="410" t="s">
        <v>909</v>
      </c>
      <c r="C340" s="411">
        <v>0</v>
      </c>
      <c r="D340" s="411">
        <v>0</v>
      </c>
      <c r="E340" s="411">
        <v>7.0000000000000007E-2</v>
      </c>
      <c r="F340" s="412" t="s">
        <v>910</v>
      </c>
      <c r="G340" s="412" t="s">
        <v>910</v>
      </c>
      <c r="H340" s="411">
        <v>0.48</v>
      </c>
      <c r="I340" s="393">
        <f t="shared" si="31"/>
        <v>0.55000000000000004</v>
      </c>
      <c r="J340" s="411">
        <v>0</v>
      </c>
      <c r="K340" s="411">
        <v>0</v>
      </c>
      <c r="L340" s="411">
        <v>0</v>
      </c>
      <c r="M340" s="413">
        <v>0</v>
      </c>
      <c r="N340" s="413">
        <v>0</v>
      </c>
      <c r="O340" s="411">
        <v>0.6</v>
      </c>
      <c r="P340" s="393">
        <f t="shared" si="32"/>
        <v>0.6</v>
      </c>
      <c r="Q340" s="414">
        <f t="shared" si="33"/>
        <v>4.9999999999999933E-2</v>
      </c>
      <c r="R340" s="415">
        <f t="shared" si="35"/>
        <v>1.0909090909090908</v>
      </c>
      <c r="T340" s="387" t="str">
        <f>VLOOKUP(A340,'crop 22'!$A$10:$A$724,1,0)</f>
        <v>SHARIDA</v>
      </c>
    </row>
    <row r="341" spans="1:20" ht="12" customHeight="1">
      <c r="A341" s="410" t="s">
        <v>1303</v>
      </c>
      <c r="B341" s="410" t="s">
        <v>909</v>
      </c>
      <c r="C341" s="411">
        <v>0</v>
      </c>
      <c r="D341" s="411">
        <v>0</v>
      </c>
      <c r="E341" s="411">
        <v>0.44</v>
      </c>
      <c r="F341" s="412" t="s">
        <v>910</v>
      </c>
      <c r="G341" s="412" t="s">
        <v>910</v>
      </c>
      <c r="H341" s="411">
        <v>1.57</v>
      </c>
      <c r="I341" s="393">
        <f t="shared" si="31"/>
        <v>2.0100000000000002</v>
      </c>
      <c r="J341" s="411">
        <v>0</v>
      </c>
      <c r="K341" s="411">
        <v>0</v>
      </c>
      <c r="L341" s="411">
        <v>0.45</v>
      </c>
      <c r="M341" s="413">
        <v>0.41</v>
      </c>
      <c r="N341" s="413">
        <v>0.03</v>
      </c>
      <c r="O341" s="411">
        <v>0.54</v>
      </c>
      <c r="P341" s="393">
        <f t="shared" si="32"/>
        <v>0.99</v>
      </c>
      <c r="Q341" s="414">
        <f t="shared" si="33"/>
        <v>-1.0200000000000002</v>
      </c>
      <c r="R341" s="415">
        <f t="shared" si="35"/>
        <v>0.49253731343283574</v>
      </c>
      <c r="T341" s="387" t="str">
        <f>VLOOKUP(A341,'crop 22'!$A$10:$A$724,1,0)</f>
        <v>SHEILA ZANTRISHEI</v>
      </c>
    </row>
    <row r="342" spans="1:20" ht="12" customHeight="1">
      <c r="A342" s="410" t="s">
        <v>1306</v>
      </c>
      <c r="B342" s="410" t="s">
        <v>909</v>
      </c>
      <c r="C342" s="411">
        <v>0</v>
      </c>
      <c r="D342" s="411">
        <v>0</v>
      </c>
      <c r="E342" s="411">
        <v>0.18</v>
      </c>
      <c r="F342" s="412" t="s">
        <v>910</v>
      </c>
      <c r="G342" s="412" t="s">
        <v>910</v>
      </c>
      <c r="H342" s="411">
        <v>0.45</v>
      </c>
      <c r="I342" s="393">
        <f t="shared" si="31"/>
        <v>0.63</v>
      </c>
      <c r="J342" s="411">
        <v>0</v>
      </c>
      <c r="K342" s="411">
        <v>0</v>
      </c>
      <c r="L342" s="411">
        <v>0.26</v>
      </c>
      <c r="M342" s="413">
        <v>0.26</v>
      </c>
      <c r="N342" s="413">
        <v>0</v>
      </c>
      <c r="O342" s="411">
        <v>0.74</v>
      </c>
      <c r="P342" s="393">
        <f t="shared" si="32"/>
        <v>1</v>
      </c>
      <c r="Q342" s="414">
        <f t="shared" si="33"/>
        <v>0.37</v>
      </c>
      <c r="R342" s="415">
        <f t="shared" si="35"/>
        <v>1.5873015873015872</v>
      </c>
      <c r="T342" s="387" t="str">
        <f>VLOOKUP(A342,'crop 22'!$A$10:$A$724,1,0)</f>
        <v>SHOWWINNER</v>
      </c>
    </row>
    <row r="343" spans="1:20" ht="12" customHeight="1">
      <c r="A343" s="410" t="s">
        <v>1307</v>
      </c>
      <c r="B343" s="410" t="s">
        <v>909</v>
      </c>
      <c r="C343" s="411">
        <v>0.1</v>
      </c>
      <c r="D343" s="411">
        <v>1.7</v>
      </c>
      <c r="E343" s="411">
        <v>52.64</v>
      </c>
      <c r="F343" s="412" t="s">
        <v>910</v>
      </c>
      <c r="G343" s="412" t="s">
        <v>910</v>
      </c>
      <c r="H343" s="411">
        <v>127.37</v>
      </c>
      <c r="I343" s="393">
        <f t="shared" si="31"/>
        <v>180.01</v>
      </c>
      <c r="J343" s="411">
        <v>7.0000000000000007E-2</v>
      </c>
      <c r="K343" s="411">
        <v>3.09</v>
      </c>
      <c r="L343" s="411">
        <v>50.15</v>
      </c>
      <c r="M343" s="413">
        <v>31.39</v>
      </c>
      <c r="N343" s="413">
        <v>18.760000000000002</v>
      </c>
      <c r="O343" s="411">
        <v>109.38</v>
      </c>
      <c r="P343" s="393">
        <f t="shared" si="32"/>
        <v>159.53</v>
      </c>
      <c r="Q343" s="414">
        <f t="shared" si="33"/>
        <v>-20.47999999999999</v>
      </c>
      <c r="R343" s="415">
        <f t="shared" si="35"/>
        <v>0.8862285428587301</v>
      </c>
      <c r="T343" s="387" t="str">
        <f>VLOOKUP(A343,'crop 22'!$A$10:$A$724,1,0)</f>
        <v>SIBERIA</v>
      </c>
    </row>
    <row r="344" spans="1:20" ht="12" customHeight="1">
      <c r="A344" s="410" t="s">
        <v>1308</v>
      </c>
      <c r="B344" s="410" t="s">
        <v>909</v>
      </c>
      <c r="C344" s="411">
        <v>0.05</v>
      </c>
      <c r="D344" s="411">
        <v>0.9</v>
      </c>
      <c r="E344" s="411">
        <v>9.3800000000000008</v>
      </c>
      <c r="F344" s="412" t="s">
        <v>910</v>
      </c>
      <c r="G344" s="412" t="s">
        <v>910</v>
      </c>
      <c r="H344" s="411">
        <v>19.809999999999999</v>
      </c>
      <c r="I344" s="393">
        <f t="shared" si="31"/>
        <v>29.189999999999998</v>
      </c>
      <c r="J344" s="411">
        <v>7.0000000000000007E-2</v>
      </c>
      <c r="K344" s="411">
        <v>1.63</v>
      </c>
      <c r="L344" s="411">
        <v>12.28</v>
      </c>
      <c r="M344" s="413">
        <v>8.02</v>
      </c>
      <c r="N344" s="413">
        <v>4.26</v>
      </c>
      <c r="O344" s="411">
        <v>18.25</v>
      </c>
      <c r="P344" s="393">
        <f t="shared" si="32"/>
        <v>30.53</v>
      </c>
      <c r="Q344" s="414">
        <f t="shared" si="33"/>
        <v>1.3400000000000034</v>
      </c>
      <c r="R344" s="415">
        <f t="shared" si="35"/>
        <v>1.0459061322370675</v>
      </c>
      <c r="T344" s="387" t="str">
        <f>VLOOKUP(A344,'crop 22'!$A$10:$A$724,1,0)</f>
        <v>SIGNUM ZANLORSIG</v>
      </c>
    </row>
    <row r="345" spans="1:20" ht="12" customHeight="1">
      <c r="A345" s="410" t="s">
        <v>1309</v>
      </c>
      <c r="B345" s="410" t="s">
        <v>909</v>
      </c>
      <c r="C345" s="411">
        <v>0</v>
      </c>
      <c r="D345" s="411">
        <v>0</v>
      </c>
      <c r="E345" s="411">
        <v>1.35</v>
      </c>
      <c r="F345" s="412" t="s">
        <v>910</v>
      </c>
      <c r="G345" s="412" t="s">
        <v>910</v>
      </c>
      <c r="H345" s="411">
        <v>2.39</v>
      </c>
      <c r="I345" s="393">
        <f t="shared" si="31"/>
        <v>3.74</v>
      </c>
      <c r="J345" s="411">
        <v>0</v>
      </c>
      <c r="K345" s="411">
        <v>0</v>
      </c>
      <c r="L345" s="411">
        <v>2.35</v>
      </c>
      <c r="M345" s="413">
        <v>1.26</v>
      </c>
      <c r="N345" s="413">
        <v>1.0900000000000001</v>
      </c>
      <c r="O345" s="411">
        <v>2.68</v>
      </c>
      <c r="P345" s="393">
        <f t="shared" si="32"/>
        <v>5.03</v>
      </c>
      <c r="Q345" s="414">
        <f t="shared" si="33"/>
        <v>1.29</v>
      </c>
      <c r="R345" s="415">
        <f t="shared" si="35"/>
        <v>1.3449197860962567</v>
      </c>
      <c r="T345" s="387" t="str">
        <f>VLOOKUP(A345,'crop 22'!$A$10:$A$724,1,0)</f>
        <v>SISTO</v>
      </c>
    </row>
    <row r="346" spans="1:20" ht="12" customHeight="1">
      <c r="A346" s="410" t="s">
        <v>1310</v>
      </c>
      <c r="B346" s="410" t="s">
        <v>909</v>
      </c>
      <c r="C346" s="411">
        <v>0</v>
      </c>
      <c r="D346" s="411">
        <v>0</v>
      </c>
      <c r="E346" s="411">
        <v>0.46</v>
      </c>
      <c r="F346" s="412" t="s">
        <v>910</v>
      </c>
      <c r="G346" s="412" t="s">
        <v>910</v>
      </c>
      <c r="H346" s="411">
        <v>0.32</v>
      </c>
      <c r="I346" s="393">
        <f t="shared" si="31"/>
        <v>0.78</v>
      </c>
      <c r="J346" s="411">
        <v>0</v>
      </c>
      <c r="K346" s="411">
        <v>0.23</v>
      </c>
      <c r="L346" s="411">
        <v>0</v>
      </c>
      <c r="M346" s="413">
        <v>0</v>
      </c>
      <c r="N346" s="413">
        <v>0</v>
      </c>
      <c r="O346" s="411">
        <v>0.7</v>
      </c>
      <c r="P346" s="393">
        <f t="shared" si="32"/>
        <v>0.7</v>
      </c>
      <c r="Q346" s="414">
        <f t="shared" si="33"/>
        <v>-8.0000000000000071E-2</v>
      </c>
      <c r="R346" s="415">
        <f t="shared" si="35"/>
        <v>0.89743589743589736</v>
      </c>
      <c r="T346" s="387" t="str">
        <f>VLOOKUP(A346,'crop 22'!$A$10:$A$724,1,0)</f>
        <v>SMART ROMANCE</v>
      </c>
    </row>
    <row r="347" spans="1:20" ht="12" customHeight="1">
      <c r="A347" s="410" t="s">
        <v>1311</v>
      </c>
      <c r="B347" s="410" t="s">
        <v>909</v>
      </c>
      <c r="C347" s="411">
        <v>0</v>
      </c>
      <c r="D347" s="411">
        <v>0</v>
      </c>
      <c r="E347" s="411">
        <v>1.32</v>
      </c>
      <c r="F347" s="412" t="s">
        <v>910</v>
      </c>
      <c r="G347" s="412" t="s">
        <v>910</v>
      </c>
      <c r="H347" s="411">
        <v>4.51</v>
      </c>
      <c r="I347" s="393">
        <f t="shared" si="31"/>
        <v>5.83</v>
      </c>
      <c r="J347" s="411">
        <v>0</v>
      </c>
      <c r="K347" s="411">
        <v>0.06</v>
      </c>
      <c r="L347" s="411">
        <v>3.05</v>
      </c>
      <c r="M347" s="413">
        <v>1.1599999999999999</v>
      </c>
      <c r="N347" s="413">
        <v>1.89</v>
      </c>
      <c r="O347" s="411">
        <v>2.37</v>
      </c>
      <c r="P347" s="393">
        <f t="shared" si="32"/>
        <v>5.42</v>
      </c>
      <c r="Q347" s="414">
        <f t="shared" si="33"/>
        <v>-0.41000000000000014</v>
      </c>
      <c r="R347" s="415">
        <f t="shared" si="35"/>
        <v>0.92967409948542024</v>
      </c>
      <c r="T347" s="387" t="str">
        <f>VLOOKUP(A347,'crop 22'!$A$10:$A$724,1,0)</f>
        <v>SNOWBOARD</v>
      </c>
    </row>
    <row r="348" spans="1:20" ht="12" customHeight="1">
      <c r="A348" s="410" t="s">
        <v>1312</v>
      </c>
      <c r="B348" s="410" t="s">
        <v>909</v>
      </c>
      <c r="C348" s="411">
        <v>0</v>
      </c>
      <c r="D348" s="411">
        <v>0</v>
      </c>
      <c r="E348" s="411">
        <v>0</v>
      </c>
      <c r="F348" s="412" t="s">
        <v>910</v>
      </c>
      <c r="G348" s="412" t="s">
        <v>910</v>
      </c>
      <c r="H348" s="411">
        <v>0</v>
      </c>
      <c r="I348" s="393">
        <f t="shared" si="31"/>
        <v>0</v>
      </c>
      <c r="J348" s="411">
        <v>0</v>
      </c>
      <c r="K348" s="411">
        <v>0</v>
      </c>
      <c r="L348" s="411">
        <v>0</v>
      </c>
      <c r="M348" s="413">
        <v>0</v>
      </c>
      <c r="N348" s="413">
        <v>0</v>
      </c>
      <c r="O348" s="411">
        <v>0.05</v>
      </c>
      <c r="P348" s="393">
        <f t="shared" si="32"/>
        <v>0.05</v>
      </c>
      <c r="Q348" s="414">
        <f t="shared" si="33"/>
        <v>0.05</v>
      </c>
      <c r="R348" s="415"/>
      <c r="T348" s="387" t="str">
        <f>VLOOKUP(A348,'crop 22'!$A$10:$A$724,1,0)</f>
        <v>SOFT ROMANCE</v>
      </c>
    </row>
    <row r="349" spans="1:20" ht="12" customHeight="1">
      <c r="A349" s="410" t="s">
        <v>1313</v>
      </c>
      <c r="B349" s="410" t="s">
        <v>909</v>
      </c>
      <c r="C349" s="411">
        <v>0.1</v>
      </c>
      <c r="D349" s="411">
        <v>4.41</v>
      </c>
      <c r="E349" s="411">
        <v>56.42</v>
      </c>
      <c r="F349" s="412" t="s">
        <v>910</v>
      </c>
      <c r="G349" s="412" t="s">
        <v>910</v>
      </c>
      <c r="H349" s="411">
        <v>113.5</v>
      </c>
      <c r="I349" s="393">
        <f t="shared" si="31"/>
        <v>169.92000000000002</v>
      </c>
      <c r="J349" s="411">
        <v>0.1</v>
      </c>
      <c r="K349" s="411">
        <v>4.9800000000000004</v>
      </c>
      <c r="L349" s="411">
        <v>44.37</v>
      </c>
      <c r="M349" s="413">
        <v>25.76</v>
      </c>
      <c r="N349" s="413">
        <v>18.61</v>
      </c>
      <c r="O349" s="411">
        <v>124.42</v>
      </c>
      <c r="P349" s="393">
        <f t="shared" si="32"/>
        <v>168.79</v>
      </c>
      <c r="Q349" s="414">
        <f t="shared" si="33"/>
        <v>-1.1300000000000239</v>
      </c>
      <c r="R349" s="415">
        <f t="shared" ref="R349:R360" si="36">P349/I349</f>
        <v>0.99334981167608272</v>
      </c>
      <c r="T349" s="387" t="str">
        <f>VLOOKUP(A349,'crop 22'!$A$10:$A$724,1,0)</f>
        <v>SORBONNE</v>
      </c>
    </row>
    <row r="350" spans="1:20" ht="12" customHeight="1">
      <c r="A350" s="410" t="s">
        <v>1314</v>
      </c>
      <c r="B350" s="410" t="s">
        <v>909</v>
      </c>
      <c r="C350" s="411">
        <v>0</v>
      </c>
      <c r="D350" s="411">
        <v>0</v>
      </c>
      <c r="E350" s="411">
        <v>1.52</v>
      </c>
      <c r="F350" s="412" t="s">
        <v>910</v>
      </c>
      <c r="G350" s="412" t="s">
        <v>910</v>
      </c>
      <c r="H350" s="411">
        <v>1.34</v>
      </c>
      <c r="I350" s="393">
        <f t="shared" si="31"/>
        <v>2.8600000000000003</v>
      </c>
      <c r="J350" s="411">
        <v>0.01</v>
      </c>
      <c r="K350" s="411">
        <v>0</v>
      </c>
      <c r="L350" s="411">
        <v>3.47</v>
      </c>
      <c r="M350" s="413">
        <v>1.43</v>
      </c>
      <c r="N350" s="413">
        <v>2.0499999999999998</v>
      </c>
      <c r="O350" s="411">
        <v>1.62</v>
      </c>
      <c r="P350" s="393">
        <f t="shared" si="32"/>
        <v>5.09</v>
      </c>
      <c r="Q350" s="414">
        <f t="shared" si="33"/>
        <v>2.2299999999999995</v>
      </c>
      <c r="R350" s="415">
        <f t="shared" si="36"/>
        <v>1.7797202797202796</v>
      </c>
      <c r="T350" s="387" t="str">
        <f>VLOOKUP(A350,'crop 22'!$A$10:$A$724,1,0)</f>
        <v>SOUVENIR</v>
      </c>
    </row>
    <row r="351" spans="1:20" ht="12" customHeight="1">
      <c r="A351" s="410" t="s">
        <v>1316</v>
      </c>
      <c r="B351" s="410" t="s">
        <v>909</v>
      </c>
      <c r="C351" s="411">
        <v>0</v>
      </c>
      <c r="D351" s="411">
        <v>0</v>
      </c>
      <c r="E351" s="411">
        <v>0.28999999999999998</v>
      </c>
      <c r="F351" s="412" t="s">
        <v>910</v>
      </c>
      <c r="G351" s="412" t="s">
        <v>910</v>
      </c>
      <c r="H351" s="411">
        <v>0.25</v>
      </c>
      <c r="I351" s="393">
        <f t="shared" si="31"/>
        <v>0.54</v>
      </c>
      <c r="J351" s="411">
        <v>0</v>
      </c>
      <c r="K351" s="411">
        <v>0.21</v>
      </c>
      <c r="L351" s="411">
        <v>0</v>
      </c>
      <c r="M351" s="413">
        <v>0</v>
      </c>
      <c r="N351" s="413">
        <v>0</v>
      </c>
      <c r="O351" s="411">
        <v>0.52</v>
      </c>
      <c r="P351" s="393">
        <f t="shared" si="32"/>
        <v>0.52</v>
      </c>
      <c r="Q351" s="414">
        <f t="shared" si="33"/>
        <v>-2.0000000000000018E-2</v>
      </c>
      <c r="R351" s="415">
        <f t="shared" si="36"/>
        <v>0.96296296296296291</v>
      </c>
      <c r="T351" s="387" t="str">
        <f>VLOOKUP(A351,'crop 22'!$A$10:$A$724,1,0)</f>
        <v>SPECIAL NEWS</v>
      </c>
    </row>
    <row r="352" spans="1:20" ht="12" customHeight="1">
      <c r="A352" s="410" t="s">
        <v>1317</v>
      </c>
      <c r="B352" s="410" t="s">
        <v>909</v>
      </c>
      <c r="C352" s="411">
        <v>0</v>
      </c>
      <c r="D352" s="411">
        <v>2.2799999999999998</v>
      </c>
      <c r="E352" s="411">
        <v>6.33</v>
      </c>
      <c r="F352" s="412" t="s">
        <v>910</v>
      </c>
      <c r="G352" s="412" t="s">
        <v>910</v>
      </c>
      <c r="H352" s="411">
        <v>28.3</v>
      </c>
      <c r="I352" s="393">
        <f t="shared" si="31"/>
        <v>34.630000000000003</v>
      </c>
      <c r="J352" s="411">
        <v>0.03</v>
      </c>
      <c r="K352" s="411">
        <v>0.79</v>
      </c>
      <c r="L352" s="411">
        <v>10.3</v>
      </c>
      <c r="M352" s="413">
        <v>6.48</v>
      </c>
      <c r="N352" s="413">
        <v>3.82</v>
      </c>
      <c r="O352" s="411">
        <v>28.98</v>
      </c>
      <c r="P352" s="393">
        <f t="shared" si="32"/>
        <v>39.28</v>
      </c>
      <c r="Q352" s="414">
        <f t="shared" si="33"/>
        <v>4.6499999999999986</v>
      </c>
      <c r="R352" s="415">
        <f t="shared" si="36"/>
        <v>1.1342766387525267</v>
      </c>
      <c r="T352" s="387" t="str">
        <f>VLOOKUP(A352,'crop 22'!$A$10:$A$724,1,0)</f>
        <v>STARFIGHTER</v>
      </c>
    </row>
    <row r="353" spans="1:20" ht="12" customHeight="1">
      <c r="A353" s="410" t="s">
        <v>1318</v>
      </c>
      <c r="B353" s="410" t="s">
        <v>909</v>
      </c>
      <c r="C353" s="411">
        <v>0</v>
      </c>
      <c r="D353" s="411">
        <v>0.34</v>
      </c>
      <c r="E353" s="411">
        <v>1.1499999999999999</v>
      </c>
      <c r="F353" s="412" t="s">
        <v>910</v>
      </c>
      <c r="G353" s="412" t="s">
        <v>910</v>
      </c>
      <c r="H353" s="411">
        <v>7.78</v>
      </c>
      <c r="I353" s="393">
        <f t="shared" si="31"/>
        <v>8.93</v>
      </c>
      <c r="J353" s="411">
        <v>0</v>
      </c>
      <c r="K353" s="411">
        <v>0.41</v>
      </c>
      <c r="L353" s="411">
        <v>0.92</v>
      </c>
      <c r="M353" s="413">
        <v>0.33</v>
      </c>
      <c r="N353" s="413">
        <v>0.57999999999999996</v>
      </c>
      <c r="O353" s="411">
        <v>7.09</v>
      </c>
      <c r="P353" s="393">
        <f t="shared" si="32"/>
        <v>8.01</v>
      </c>
      <c r="Q353" s="414">
        <f t="shared" si="33"/>
        <v>-0.91999999999999993</v>
      </c>
      <c r="R353" s="415">
        <f t="shared" si="36"/>
        <v>0.89697648376259798</v>
      </c>
      <c r="T353" s="387" t="str">
        <f>VLOOKUP(A353,'crop 22'!$A$10:$A$724,1,0)</f>
        <v>STAR GAZER</v>
      </c>
    </row>
    <row r="354" spans="1:20" ht="12" customHeight="1">
      <c r="A354" s="410" t="s">
        <v>1319</v>
      </c>
      <c r="B354" s="410" t="s">
        <v>909</v>
      </c>
      <c r="C354" s="411">
        <v>0</v>
      </c>
      <c r="D354" s="411">
        <v>0</v>
      </c>
      <c r="E354" s="411">
        <v>2.5099999999999998</v>
      </c>
      <c r="F354" s="412" t="s">
        <v>910</v>
      </c>
      <c r="G354" s="412" t="s">
        <v>910</v>
      </c>
      <c r="H354" s="411">
        <v>8.66</v>
      </c>
      <c r="I354" s="393">
        <f t="shared" si="31"/>
        <v>11.17</v>
      </c>
      <c r="J354" s="411">
        <v>0</v>
      </c>
      <c r="K354" s="411">
        <v>0</v>
      </c>
      <c r="L354" s="411">
        <v>2.76</v>
      </c>
      <c r="M354" s="413">
        <v>2.17</v>
      </c>
      <c r="N354" s="413">
        <v>0.57999999999999996</v>
      </c>
      <c r="O354" s="411">
        <v>4.3899999999999997</v>
      </c>
      <c r="P354" s="393">
        <f t="shared" si="32"/>
        <v>7.1499999999999995</v>
      </c>
      <c r="Q354" s="414">
        <f t="shared" si="33"/>
        <v>-4.0200000000000005</v>
      </c>
      <c r="R354" s="415">
        <f t="shared" si="36"/>
        <v>0.64010743061772601</v>
      </c>
      <c r="T354" s="387" t="str">
        <f>VLOOKUP(A354,'crop 22'!$A$10:$A$724,1,0)</f>
        <v>STARLIGHT EXPRESS</v>
      </c>
    </row>
    <row r="355" spans="1:20" ht="12" customHeight="1">
      <c r="A355" s="410" t="s">
        <v>1320</v>
      </c>
      <c r="B355" s="410" t="s">
        <v>909</v>
      </c>
      <c r="C355" s="411">
        <v>0</v>
      </c>
      <c r="D355" s="411">
        <v>0</v>
      </c>
      <c r="E355" s="411">
        <v>0.23</v>
      </c>
      <c r="F355" s="412" t="s">
        <v>910</v>
      </c>
      <c r="G355" s="412" t="s">
        <v>910</v>
      </c>
      <c r="H355" s="411">
        <v>0.19</v>
      </c>
      <c r="I355" s="393">
        <f t="shared" si="31"/>
        <v>0.42000000000000004</v>
      </c>
      <c r="J355" s="411">
        <v>0</v>
      </c>
      <c r="K355" s="411">
        <v>0.15</v>
      </c>
      <c r="L355" s="411">
        <v>0</v>
      </c>
      <c r="M355" s="413">
        <v>0</v>
      </c>
      <c r="N355" s="413">
        <v>0</v>
      </c>
      <c r="O355" s="411">
        <v>0.43</v>
      </c>
      <c r="P355" s="393">
        <f t="shared" si="32"/>
        <v>0.43</v>
      </c>
      <c r="Q355" s="414">
        <f t="shared" si="33"/>
        <v>9.9999999999999534E-3</v>
      </c>
      <c r="R355" s="415">
        <f t="shared" si="36"/>
        <v>1.0238095238095237</v>
      </c>
      <c r="T355" s="387" t="str">
        <f>VLOOKUP(A355,'crop 22'!$A$10:$A$724,1,0)</f>
        <v>STAR ROMANCE</v>
      </c>
    </row>
    <row r="356" spans="1:20" ht="12" customHeight="1">
      <c r="A356" s="561" t="s">
        <v>1323</v>
      </c>
      <c r="B356" s="561" t="s">
        <v>909</v>
      </c>
      <c r="C356" s="562">
        <v>0</v>
      </c>
      <c r="D356" s="562">
        <v>0</v>
      </c>
      <c r="E356" s="562">
        <v>0.02</v>
      </c>
      <c r="F356" s="563" t="s">
        <v>910</v>
      </c>
      <c r="G356" s="563" t="s">
        <v>910</v>
      </c>
      <c r="H356" s="562">
        <v>0</v>
      </c>
      <c r="I356" s="564">
        <f t="shared" si="31"/>
        <v>0.02</v>
      </c>
      <c r="J356" s="562">
        <v>0</v>
      </c>
      <c r="K356" s="562">
        <v>0</v>
      </c>
      <c r="L356" s="562">
        <v>0.32</v>
      </c>
      <c r="M356" s="565">
        <v>0.32</v>
      </c>
      <c r="N356" s="565">
        <v>0</v>
      </c>
      <c r="O356" s="562">
        <v>0.02</v>
      </c>
      <c r="P356" s="564">
        <f t="shared" si="32"/>
        <v>0.34</v>
      </c>
      <c r="Q356" s="566">
        <f t="shared" si="33"/>
        <v>0.32</v>
      </c>
      <c r="R356" s="567">
        <f t="shared" si="36"/>
        <v>17</v>
      </c>
      <c r="S356" s="568"/>
      <c r="T356" s="568" t="str">
        <f>VLOOKUP(A356,'crop 22'!$A$10:$A$724,1,0)</f>
        <v>SUNLIGHT EXPRESS</v>
      </c>
    </row>
    <row r="357" spans="1:20" ht="12" customHeight="1">
      <c r="A357" s="410" t="s">
        <v>1325</v>
      </c>
      <c r="B357" s="410" t="s">
        <v>909</v>
      </c>
      <c r="C357" s="411">
        <v>0</v>
      </c>
      <c r="D357" s="411">
        <v>0</v>
      </c>
      <c r="E357" s="411">
        <v>0.05</v>
      </c>
      <c r="F357" s="412" t="s">
        <v>910</v>
      </c>
      <c r="G357" s="412" t="s">
        <v>910</v>
      </c>
      <c r="H357" s="411">
        <v>0</v>
      </c>
      <c r="I357" s="393">
        <f t="shared" si="31"/>
        <v>0.05</v>
      </c>
      <c r="J357" s="411">
        <v>0</v>
      </c>
      <c r="K357" s="411">
        <v>7.0000000000000007E-2</v>
      </c>
      <c r="L357" s="411">
        <v>0</v>
      </c>
      <c r="M357" s="413">
        <v>0</v>
      </c>
      <c r="N357" s="413">
        <v>0</v>
      </c>
      <c r="O357" s="411">
        <v>0.11</v>
      </c>
      <c r="P357" s="393">
        <f t="shared" si="32"/>
        <v>0.11</v>
      </c>
      <c r="Q357" s="414">
        <f t="shared" si="33"/>
        <v>0.06</v>
      </c>
      <c r="R357" s="415">
        <f t="shared" si="36"/>
        <v>2.1999999999999997</v>
      </c>
      <c r="T357" s="387" t="str">
        <f>VLOOKUP(A357,'crop 22'!$A$10:$A$724,1,0)</f>
        <v>SWEET ROMANCE</v>
      </c>
    </row>
    <row r="358" spans="1:20" ht="12" customHeight="1">
      <c r="A358" s="410" t="s">
        <v>1327</v>
      </c>
      <c r="B358" s="410" t="s">
        <v>909</v>
      </c>
      <c r="C358" s="411">
        <v>0.05</v>
      </c>
      <c r="D358" s="411">
        <v>1.56</v>
      </c>
      <c r="E358" s="411">
        <v>10.64</v>
      </c>
      <c r="F358" s="412" t="s">
        <v>910</v>
      </c>
      <c r="G358" s="412" t="s">
        <v>910</v>
      </c>
      <c r="H358" s="411">
        <v>27.79</v>
      </c>
      <c r="I358" s="393">
        <f t="shared" si="31"/>
        <v>38.43</v>
      </c>
      <c r="J358" s="411">
        <v>0.05</v>
      </c>
      <c r="K358" s="411">
        <v>2.67</v>
      </c>
      <c r="L358" s="411">
        <v>9.11</v>
      </c>
      <c r="M358" s="413">
        <v>5.62</v>
      </c>
      <c r="N358" s="413">
        <v>3.49</v>
      </c>
      <c r="O358" s="411">
        <v>23.03</v>
      </c>
      <c r="P358" s="393">
        <f t="shared" si="32"/>
        <v>32.14</v>
      </c>
      <c r="Q358" s="414">
        <f t="shared" si="33"/>
        <v>-6.2899999999999991</v>
      </c>
      <c r="R358" s="415">
        <f t="shared" si="36"/>
        <v>0.83632578714545924</v>
      </c>
      <c r="T358" s="387" t="str">
        <f>VLOOKUP(A358,'crop 22'!$A$10:$A$724,1,0)</f>
        <v>TARRANGO</v>
      </c>
    </row>
    <row r="359" spans="1:20" ht="12" customHeight="1">
      <c r="A359" s="410" t="s">
        <v>1328</v>
      </c>
      <c r="B359" s="410" t="s">
        <v>909</v>
      </c>
      <c r="C359" s="411">
        <v>0</v>
      </c>
      <c r="D359" s="411">
        <v>0</v>
      </c>
      <c r="E359" s="411">
        <v>0.13</v>
      </c>
      <c r="F359" s="412" t="s">
        <v>910</v>
      </c>
      <c r="G359" s="412" t="s">
        <v>910</v>
      </c>
      <c r="H359" s="411">
        <v>0.4</v>
      </c>
      <c r="I359" s="393">
        <f t="shared" si="31"/>
        <v>0.53</v>
      </c>
      <c r="J359" s="411">
        <v>0</v>
      </c>
      <c r="K359" s="411">
        <v>0.09</v>
      </c>
      <c r="L359" s="411">
        <v>0</v>
      </c>
      <c r="M359" s="413">
        <v>0</v>
      </c>
      <c r="N359" s="413">
        <v>0</v>
      </c>
      <c r="O359" s="411">
        <v>0.68</v>
      </c>
      <c r="P359" s="393">
        <f t="shared" si="32"/>
        <v>0.68</v>
      </c>
      <c r="Q359" s="414">
        <f t="shared" si="33"/>
        <v>0.15000000000000002</v>
      </c>
      <c r="R359" s="415">
        <f t="shared" si="36"/>
        <v>1.2830188679245282</v>
      </c>
      <c r="T359" s="387" t="str">
        <f>VLOOKUP(A359,'crop 22'!$A$10:$A$724,1,0)</f>
        <v>TASMAN</v>
      </c>
    </row>
    <row r="360" spans="1:20" ht="12" customHeight="1">
      <c r="A360" s="410" t="s">
        <v>1329</v>
      </c>
      <c r="B360" s="410" t="s">
        <v>909</v>
      </c>
      <c r="C360" s="411">
        <v>0</v>
      </c>
      <c r="D360" s="411">
        <v>0</v>
      </c>
      <c r="E360" s="411">
        <v>0.52</v>
      </c>
      <c r="F360" s="412" t="s">
        <v>910</v>
      </c>
      <c r="G360" s="412" t="s">
        <v>910</v>
      </c>
      <c r="H360" s="411">
        <v>0.06</v>
      </c>
      <c r="I360" s="393">
        <f t="shared" si="31"/>
        <v>0.58000000000000007</v>
      </c>
      <c r="J360" s="411">
        <v>0</v>
      </c>
      <c r="K360" s="411">
        <v>0</v>
      </c>
      <c r="L360" s="411">
        <v>0.12</v>
      </c>
      <c r="M360" s="413">
        <v>0.1</v>
      </c>
      <c r="N360" s="413">
        <v>0.02</v>
      </c>
      <c r="O360" s="411">
        <v>0.55000000000000004</v>
      </c>
      <c r="P360" s="393">
        <f t="shared" si="32"/>
        <v>0.67</v>
      </c>
      <c r="Q360" s="414">
        <f t="shared" si="33"/>
        <v>8.9999999999999969E-2</v>
      </c>
      <c r="R360" s="415">
        <f t="shared" si="36"/>
        <v>1.1551724137931034</v>
      </c>
      <c r="T360" s="387" t="str">
        <f>VLOOKUP(A360,'crop 22'!$A$10:$A$724,1,0)</f>
        <v>TAWNY</v>
      </c>
    </row>
    <row r="361" spans="1:20" ht="12" customHeight="1">
      <c r="A361" s="410" t="s">
        <v>1330</v>
      </c>
      <c r="B361" s="410" t="s">
        <v>909</v>
      </c>
      <c r="C361" s="411">
        <v>0</v>
      </c>
      <c r="D361" s="411">
        <v>0.13</v>
      </c>
      <c r="E361" s="411">
        <v>0</v>
      </c>
      <c r="F361" s="412" t="s">
        <v>910</v>
      </c>
      <c r="G361" s="412" t="s">
        <v>910</v>
      </c>
      <c r="H361" s="411">
        <v>0</v>
      </c>
      <c r="I361" s="393">
        <f t="shared" ref="I361:I424" si="37">H361+E361</f>
        <v>0</v>
      </c>
      <c r="J361" s="411">
        <v>0</v>
      </c>
      <c r="K361" s="411">
        <v>0</v>
      </c>
      <c r="L361" s="411">
        <v>0</v>
      </c>
      <c r="M361" s="413">
        <v>0</v>
      </c>
      <c r="N361" s="413">
        <v>0</v>
      </c>
      <c r="O361" s="411">
        <v>0.49</v>
      </c>
      <c r="P361" s="393">
        <f t="shared" ref="P361:P424" si="38">O361+L361</f>
        <v>0.49</v>
      </c>
      <c r="Q361" s="414">
        <f t="shared" ref="Q361:Q424" si="39">P361-I361</f>
        <v>0.49</v>
      </c>
      <c r="R361" s="415"/>
      <c r="T361" s="387" t="str">
        <f>VLOOKUP(A361,'crop 22'!$A$10:$A$724,1,0)</f>
        <v>TESSALA</v>
      </c>
    </row>
    <row r="362" spans="1:20" ht="12" customHeight="1">
      <c r="A362" s="410" t="s">
        <v>1331</v>
      </c>
      <c r="B362" s="410" t="s">
        <v>909</v>
      </c>
      <c r="C362" s="411">
        <v>0</v>
      </c>
      <c r="D362" s="411">
        <v>0</v>
      </c>
      <c r="E362" s="411">
        <v>0.68</v>
      </c>
      <c r="F362" s="412" t="s">
        <v>910</v>
      </c>
      <c r="G362" s="412" t="s">
        <v>910</v>
      </c>
      <c r="H362" s="411">
        <v>2.3199999999999998</v>
      </c>
      <c r="I362" s="393">
        <f t="shared" si="37"/>
        <v>3</v>
      </c>
      <c r="J362" s="411">
        <v>0</v>
      </c>
      <c r="K362" s="411">
        <v>0</v>
      </c>
      <c r="L362" s="411">
        <v>1.79</v>
      </c>
      <c r="M362" s="413">
        <v>0.74</v>
      </c>
      <c r="N362" s="413">
        <v>1.05</v>
      </c>
      <c r="O362" s="411">
        <v>2.0699999999999998</v>
      </c>
      <c r="P362" s="393">
        <f t="shared" si="38"/>
        <v>3.86</v>
      </c>
      <c r="Q362" s="414">
        <f t="shared" si="39"/>
        <v>0.85999999999999988</v>
      </c>
      <c r="R362" s="415">
        <f t="shared" ref="R362:R409" si="40">P362/I362</f>
        <v>1.2866666666666666</v>
      </c>
      <c r="T362" s="387" t="str">
        <f>VLOOKUP(A362,'crop 22'!$A$10:$A$724,1,0)</f>
        <v>THE EDGE</v>
      </c>
    </row>
    <row r="363" spans="1:20" ht="12" customHeight="1">
      <c r="A363" s="410" t="s">
        <v>1332</v>
      </c>
      <c r="B363" s="410" t="s">
        <v>909</v>
      </c>
      <c r="C363" s="411">
        <v>0</v>
      </c>
      <c r="D363" s="411">
        <v>0</v>
      </c>
      <c r="E363" s="411">
        <v>1.86</v>
      </c>
      <c r="F363" s="412" t="s">
        <v>910</v>
      </c>
      <c r="G363" s="412" t="s">
        <v>910</v>
      </c>
      <c r="H363" s="411">
        <v>7.27</v>
      </c>
      <c r="I363" s="393">
        <f t="shared" si="37"/>
        <v>9.129999999999999</v>
      </c>
      <c r="J363" s="411">
        <v>0</v>
      </c>
      <c r="K363" s="411">
        <v>0</v>
      </c>
      <c r="L363" s="411">
        <v>3.62</v>
      </c>
      <c r="M363" s="413">
        <v>0.9</v>
      </c>
      <c r="N363" s="413">
        <v>2.72</v>
      </c>
      <c r="O363" s="411">
        <v>2.29</v>
      </c>
      <c r="P363" s="393">
        <f t="shared" si="38"/>
        <v>5.91</v>
      </c>
      <c r="Q363" s="414">
        <f t="shared" si="39"/>
        <v>-3.2199999999999989</v>
      </c>
      <c r="R363" s="415">
        <f t="shared" si="40"/>
        <v>0.64731653888280405</v>
      </c>
      <c r="T363" s="387" t="str">
        <f>VLOOKUP(A363,'crop 22'!$A$10:$A$724,1,0)</f>
        <v>TIBER</v>
      </c>
    </row>
    <row r="364" spans="1:20" ht="12" customHeight="1">
      <c r="A364" s="410" t="s">
        <v>1333</v>
      </c>
      <c r="B364" s="410" t="s">
        <v>909</v>
      </c>
      <c r="C364" s="411">
        <v>0</v>
      </c>
      <c r="D364" s="411">
        <v>0</v>
      </c>
      <c r="E364" s="411">
        <v>0.06</v>
      </c>
      <c r="F364" s="412" t="s">
        <v>910</v>
      </c>
      <c r="G364" s="412" t="s">
        <v>910</v>
      </c>
      <c r="H364" s="411">
        <v>0.39</v>
      </c>
      <c r="I364" s="393">
        <f t="shared" si="37"/>
        <v>0.45</v>
      </c>
      <c r="J364" s="411">
        <v>0</v>
      </c>
      <c r="K364" s="411">
        <v>0</v>
      </c>
      <c r="L364" s="411">
        <v>0.53</v>
      </c>
      <c r="M364" s="413">
        <v>0.28999999999999998</v>
      </c>
      <c r="N364" s="413">
        <v>0.24</v>
      </c>
      <c r="O364" s="411">
        <v>0.25</v>
      </c>
      <c r="P364" s="393">
        <f t="shared" si="38"/>
        <v>0.78</v>
      </c>
      <c r="Q364" s="414">
        <f t="shared" si="39"/>
        <v>0.33</v>
      </c>
      <c r="R364" s="415">
        <f t="shared" si="40"/>
        <v>1.7333333333333334</v>
      </c>
      <c r="T364" s="387" t="str">
        <f>VLOOKUP(A364,'crop 22'!$A$10:$A$724,1,0)</f>
        <v>TIGERMOON</v>
      </c>
    </row>
    <row r="365" spans="1:20" ht="12" customHeight="1">
      <c r="A365" s="410" t="s">
        <v>1334</v>
      </c>
      <c r="B365" s="410" t="s">
        <v>909</v>
      </c>
      <c r="C365" s="411">
        <v>0</v>
      </c>
      <c r="D365" s="411">
        <v>0</v>
      </c>
      <c r="E365" s="411">
        <v>0</v>
      </c>
      <c r="F365" s="412" t="s">
        <v>910</v>
      </c>
      <c r="G365" s="412" t="s">
        <v>910</v>
      </c>
      <c r="H365" s="411">
        <v>0.14000000000000001</v>
      </c>
      <c r="I365" s="393">
        <f t="shared" si="37"/>
        <v>0.14000000000000001</v>
      </c>
      <c r="J365" s="411">
        <v>0</v>
      </c>
      <c r="K365" s="411">
        <v>0</v>
      </c>
      <c r="L365" s="411">
        <v>0.2</v>
      </c>
      <c r="M365" s="413">
        <v>0</v>
      </c>
      <c r="N365" s="413">
        <v>0.2</v>
      </c>
      <c r="O365" s="411">
        <v>0.05</v>
      </c>
      <c r="P365" s="393">
        <f t="shared" si="38"/>
        <v>0.25</v>
      </c>
      <c r="Q365" s="414">
        <f t="shared" si="39"/>
        <v>0.10999999999999999</v>
      </c>
      <c r="R365" s="415">
        <f t="shared" si="40"/>
        <v>1.7857142857142856</v>
      </c>
      <c r="T365" s="387" t="str">
        <f>VLOOKUP(A365,'crop 22'!$A$10:$A$724,1,0)</f>
        <v>TIGERWOODS</v>
      </c>
    </row>
    <row r="366" spans="1:20" ht="12" customHeight="1">
      <c r="A366" s="410" t="s">
        <v>1337</v>
      </c>
      <c r="B366" s="410" t="s">
        <v>909</v>
      </c>
      <c r="C366" s="411">
        <v>0</v>
      </c>
      <c r="D366" s="411">
        <v>0</v>
      </c>
      <c r="E366" s="411">
        <v>0.53</v>
      </c>
      <c r="F366" s="412" t="s">
        <v>910</v>
      </c>
      <c r="G366" s="412" t="s">
        <v>910</v>
      </c>
      <c r="H366" s="411">
        <v>0.17</v>
      </c>
      <c r="I366" s="393">
        <f t="shared" si="37"/>
        <v>0.70000000000000007</v>
      </c>
      <c r="J366" s="411">
        <v>0</v>
      </c>
      <c r="K366" s="411">
        <v>0</v>
      </c>
      <c r="L366" s="411">
        <v>0.34</v>
      </c>
      <c r="M366" s="413">
        <v>0.34</v>
      </c>
      <c r="N366" s="413">
        <v>0</v>
      </c>
      <c r="O366" s="411">
        <v>1.36</v>
      </c>
      <c r="P366" s="393">
        <f t="shared" si="38"/>
        <v>1.7000000000000002</v>
      </c>
      <c r="Q366" s="414">
        <f t="shared" si="39"/>
        <v>1</v>
      </c>
      <c r="R366" s="415">
        <f t="shared" si="40"/>
        <v>2.4285714285714284</v>
      </c>
      <c r="T366" s="387" t="str">
        <f>VLOOKUP(A366,'crop 22'!$A$10:$A$724,1,0)</f>
        <v>TOBA</v>
      </c>
    </row>
    <row r="367" spans="1:20" ht="12" customHeight="1">
      <c r="A367" s="410" t="s">
        <v>1341</v>
      </c>
      <c r="B367" s="410" t="s">
        <v>909</v>
      </c>
      <c r="C367" s="411">
        <v>0</v>
      </c>
      <c r="D367" s="411">
        <v>0.19</v>
      </c>
      <c r="E367" s="411">
        <v>1.62</v>
      </c>
      <c r="F367" s="412" t="s">
        <v>910</v>
      </c>
      <c r="G367" s="412" t="s">
        <v>910</v>
      </c>
      <c r="H367" s="411">
        <v>2.31</v>
      </c>
      <c r="I367" s="393">
        <f t="shared" si="37"/>
        <v>3.93</v>
      </c>
      <c r="J367" s="411">
        <v>0</v>
      </c>
      <c r="K367" s="411">
        <v>0.1</v>
      </c>
      <c r="L367" s="411">
        <v>1.44</v>
      </c>
      <c r="M367" s="413">
        <v>0.98</v>
      </c>
      <c r="N367" s="413">
        <v>0.46</v>
      </c>
      <c r="O367" s="411">
        <v>1.34</v>
      </c>
      <c r="P367" s="393">
        <f t="shared" si="38"/>
        <v>2.7800000000000002</v>
      </c>
      <c r="Q367" s="414">
        <f t="shared" si="39"/>
        <v>-1.1499999999999999</v>
      </c>
      <c r="R367" s="415">
        <f t="shared" si="40"/>
        <v>0.70737913486005088</v>
      </c>
      <c r="T367" s="387" t="str">
        <f>VLOOKUP(A367,'crop 22'!$A$10:$A$724,1,0)</f>
        <v>TOUREGA ZANLORTOUR</v>
      </c>
    </row>
    <row r="368" spans="1:20" ht="12" customHeight="1">
      <c r="A368" s="410" t="s">
        <v>1343</v>
      </c>
      <c r="B368" s="410" t="s">
        <v>909</v>
      </c>
      <c r="C368" s="411">
        <v>0</v>
      </c>
      <c r="D368" s="411">
        <v>0</v>
      </c>
      <c r="E368" s="411">
        <v>0</v>
      </c>
      <c r="F368" s="412" t="s">
        <v>910</v>
      </c>
      <c r="G368" s="412" t="s">
        <v>910</v>
      </c>
      <c r="H368" s="411">
        <v>0.08</v>
      </c>
      <c r="I368" s="393">
        <f t="shared" si="37"/>
        <v>0.08</v>
      </c>
      <c r="J368" s="411">
        <v>0</v>
      </c>
      <c r="K368" s="411">
        <v>0.06</v>
      </c>
      <c r="L368" s="411">
        <v>0</v>
      </c>
      <c r="M368" s="413">
        <v>0</v>
      </c>
      <c r="N368" s="413">
        <v>0</v>
      </c>
      <c r="O368" s="411">
        <v>0.26</v>
      </c>
      <c r="P368" s="393">
        <f t="shared" si="38"/>
        <v>0.26</v>
      </c>
      <c r="Q368" s="414">
        <f t="shared" si="39"/>
        <v>0.18</v>
      </c>
      <c r="R368" s="415">
        <f t="shared" si="40"/>
        <v>3.25</v>
      </c>
      <c r="T368" s="387" t="str">
        <f>VLOOKUP(A368,'crop 22'!$A$10:$A$724,1,0)</f>
        <v>TRENTINO</v>
      </c>
    </row>
    <row r="369" spans="1:20" ht="12" customHeight="1">
      <c r="A369" s="410" t="s">
        <v>1349</v>
      </c>
      <c r="B369" s="410" t="s">
        <v>909</v>
      </c>
      <c r="C369" s="411">
        <v>0</v>
      </c>
      <c r="D369" s="411">
        <v>0</v>
      </c>
      <c r="E369" s="411">
        <v>0.48</v>
      </c>
      <c r="F369" s="412" t="s">
        <v>910</v>
      </c>
      <c r="G369" s="412" t="s">
        <v>910</v>
      </c>
      <c r="H369" s="411">
        <v>1.0900000000000001</v>
      </c>
      <c r="I369" s="393">
        <f t="shared" si="37"/>
        <v>1.57</v>
      </c>
      <c r="J369" s="411">
        <v>0</v>
      </c>
      <c r="K369" s="411">
        <v>0</v>
      </c>
      <c r="L369" s="411">
        <v>0.78</v>
      </c>
      <c r="M369" s="413">
        <v>0.75</v>
      </c>
      <c r="N369" s="413">
        <v>0.03</v>
      </c>
      <c r="O369" s="411">
        <v>0.94</v>
      </c>
      <c r="P369" s="393">
        <f t="shared" si="38"/>
        <v>1.72</v>
      </c>
      <c r="Q369" s="414">
        <f t="shared" si="39"/>
        <v>0.14999999999999991</v>
      </c>
      <c r="R369" s="415">
        <f t="shared" si="40"/>
        <v>1.0955414012738853</v>
      </c>
      <c r="T369" s="387" t="str">
        <f>VLOOKUP(A369,'crop 22'!$A$10:$A$724,1,0)</f>
        <v>TWYFORD</v>
      </c>
    </row>
    <row r="370" spans="1:20" ht="12" customHeight="1">
      <c r="A370" s="410" t="s">
        <v>1352</v>
      </c>
      <c r="B370" s="410" t="s">
        <v>909</v>
      </c>
      <c r="C370" s="411">
        <v>0</v>
      </c>
      <c r="D370" s="411">
        <v>0</v>
      </c>
      <c r="E370" s="411">
        <v>1.48</v>
      </c>
      <c r="F370" s="412" t="s">
        <v>910</v>
      </c>
      <c r="G370" s="412" t="s">
        <v>910</v>
      </c>
      <c r="H370" s="411">
        <v>3.08</v>
      </c>
      <c r="I370" s="393">
        <f t="shared" si="37"/>
        <v>4.5600000000000005</v>
      </c>
      <c r="J370" s="411">
        <v>0</v>
      </c>
      <c r="K370" s="411">
        <v>0</v>
      </c>
      <c r="L370" s="411">
        <v>2.4500000000000002</v>
      </c>
      <c r="M370" s="413">
        <v>0.94</v>
      </c>
      <c r="N370" s="413">
        <v>1.51</v>
      </c>
      <c r="O370" s="411">
        <v>2.31</v>
      </c>
      <c r="P370" s="393">
        <f t="shared" si="38"/>
        <v>4.76</v>
      </c>
      <c r="Q370" s="414">
        <f t="shared" si="39"/>
        <v>0.19999999999999929</v>
      </c>
      <c r="R370" s="415">
        <f t="shared" si="40"/>
        <v>1.0438596491228069</v>
      </c>
      <c r="T370" s="387" t="str">
        <f>VLOOKUP(A370,'crop 22'!$A$10:$A$724,1,0)</f>
        <v>UNIVERSE</v>
      </c>
    </row>
    <row r="371" spans="1:20" ht="12" customHeight="1">
      <c r="A371" s="410" t="s">
        <v>1353</v>
      </c>
      <c r="B371" s="410" t="s">
        <v>909</v>
      </c>
      <c r="C371" s="411">
        <v>0</v>
      </c>
      <c r="D371" s="411">
        <v>0</v>
      </c>
      <c r="E371" s="411">
        <v>0</v>
      </c>
      <c r="F371" s="412" t="s">
        <v>910</v>
      </c>
      <c r="G371" s="412" t="s">
        <v>910</v>
      </c>
      <c r="H371" s="411">
        <v>0.1</v>
      </c>
      <c r="I371" s="393">
        <f t="shared" si="37"/>
        <v>0.1</v>
      </c>
      <c r="J371" s="411">
        <v>0</v>
      </c>
      <c r="K371" s="411">
        <v>0</v>
      </c>
      <c r="L371" s="411">
        <v>0.21</v>
      </c>
      <c r="M371" s="413">
        <v>0.21</v>
      </c>
      <c r="N371" s="413">
        <v>0</v>
      </c>
      <c r="O371" s="411">
        <v>0.05</v>
      </c>
      <c r="P371" s="393">
        <f t="shared" si="38"/>
        <v>0.26</v>
      </c>
      <c r="Q371" s="414">
        <f t="shared" si="39"/>
        <v>0.16</v>
      </c>
      <c r="R371" s="415">
        <f t="shared" si="40"/>
        <v>2.6</v>
      </c>
      <c r="T371" s="387" t="str">
        <f>VLOOKUP(A371,'crop 22'!$A$10:$A$724,1,0)</f>
        <v>VALENTE</v>
      </c>
    </row>
    <row r="372" spans="1:20" ht="12" customHeight="1">
      <c r="A372" s="410" t="s">
        <v>1354</v>
      </c>
      <c r="B372" s="410" t="s">
        <v>909</v>
      </c>
      <c r="C372" s="411">
        <v>0</v>
      </c>
      <c r="D372" s="411">
        <v>1.49</v>
      </c>
      <c r="E372" s="411">
        <v>3.33</v>
      </c>
      <c r="F372" s="412" t="s">
        <v>910</v>
      </c>
      <c r="G372" s="412" t="s">
        <v>910</v>
      </c>
      <c r="H372" s="411">
        <v>4.92</v>
      </c>
      <c r="I372" s="393">
        <f t="shared" si="37"/>
        <v>8.25</v>
      </c>
      <c r="J372" s="411">
        <v>0.01</v>
      </c>
      <c r="K372" s="411">
        <v>2.13</v>
      </c>
      <c r="L372" s="411">
        <v>2.5299999999999998</v>
      </c>
      <c r="M372" s="413">
        <v>0.92</v>
      </c>
      <c r="N372" s="413">
        <v>1.61</v>
      </c>
      <c r="O372" s="411">
        <v>4.91</v>
      </c>
      <c r="P372" s="393">
        <f t="shared" si="38"/>
        <v>7.4399999999999995</v>
      </c>
      <c r="Q372" s="414">
        <f t="shared" si="39"/>
        <v>-0.8100000000000005</v>
      </c>
      <c r="R372" s="415">
        <f t="shared" si="40"/>
        <v>0.90181818181818174</v>
      </c>
      <c r="T372" s="387" t="str">
        <f>VLOOKUP(A372,'crop 22'!$A$10:$A$724,1,0)</f>
        <v>VENDOME</v>
      </c>
    </row>
    <row r="373" spans="1:20" ht="12" customHeight="1">
      <c r="A373" s="410" t="s">
        <v>1357</v>
      </c>
      <c r="B373" s="410" t="s">
        <v>909</v>
      </c>
      <c r="C373" s="411">
        <v>0</v>
      </c>
      <c r="D373" s="411">
        <v>0</v>
      </c>
      <c r="E373" s="411">
        <v>0.45</v>
      </c>
      <c r="F373" s="412" t="s">
        <v>910</v>
      </c>
      <c r="G373" s="412" t="s">
        <v>910</v>
      </c>
      <c r="H373" s="411">
        <v>1.08</v>
      </c>
      <c r="I373" s="393">
        <f t="shared" si="37"/>
        <v>1.53</v>
      </c>
      <c r="J373" s="411">
        <v>0</v>
      </c>
      <c r="K373" s="411">
        <v>0</v>
      </c>
      <c r="L373" s="411">
        <v>0.98</v>
      </c>
      <c r="M373" s="413">
        <v>0.67</v>
      </c>
      <c r="N373" s="413">
        <v>0.31</v>
      </c>
      <c r="O373" s="411">
        <v>1.2</v>
      </c>
      <c r="P373" s="393">
        <f t="shared" si="38"/>
        <v>2.1799999999999997</v>
      </c>
      <c r="Q373" s="414">
        <f t="shared" si="39"/>
        <v>0.64999999999999969</v>
      </c>
      <c r="R373" s="415">
        <f t="shared" si="40"/>
        <v>1.4248366013071894</v>
      </c>
      <c r="T373" s="387" t="str">
        <f>VLOOKUP(A373,'crop 22'!$A$10:$A$724,1,0)</f>
        <v>VETTO</v>
      </c>
    </row>
    <row r="374" spans="1:20" ht="12" customHeight="1">
      <c r="A374" s="410" t="s">
        <v>1361</v>
      </c>
      <c r="B374" s="410" t="s">
        <v>909</v>
      </c>
      <c r="C374" s="411">
        <v>0</v>
      </c>
      <c r="D374" s="411">
        <v>0.15</v>
      </c>
      <c r="E374" s="411">
        <v>0</v>
      </c>
      <c r="F374" s="412" t="s">
        <v>910</v>
      </c>
      <c r="G374" s="412" t="s">
        <v>910</v>
      </c>
      <c r="H374" s="411">
        <v>0.14000000000000001</v>
      </c>
      <c r="I374" s="393">
        <f t="shared" si="37"/>
        <v>0.14000000000000001</v>
      </c>
      <c r="J374" s="411">
        <v>0</v>
      </c>
      <c r="K374" s="411">
        <v>0.15</v>
      </c>
      <c r="L374" s="411">
        <v>0</v>
      </c>
      <c r="M374" s="413">
        <v>0</v>
      </c>
      <c r="N374" s="413">
        <v>0</v>
      </c>
      <c r="O374" s="411">
        <v>0.51</v>
      </c>
      <c r="P374" s="393">
        <f t="shared" si="38"/>
        <v>0.51</v>
      </c>
      <c r="Q374" s="414">
        <f t="shared" si="39"/>
        <v>0.37</v>
      </c>
      <c r="R374" s="415">
        <f t="shared" si="40"/>
        <v>3.6428571428571428</v>
      </c>
      <c r="T374" s="387" t="str">
        <f>VLOOKUP(A374,'crop 22'!$A$10:$A$724,1,0)</f>
        <v>VISIONE</v>
      </c>
    </row>
    <row r="375" spans="1:20" ht="12" customHeight="1">
      <c r="A375" s="410" t="s">
        <v>1362</v>
      </c>
      <c r="B375" s="410" t="s">
        <v>909</v>
      </c>
      <c r="C375" s="411">
        <v>0</v>
      </c>
      <c r="D375" s="411">
        <v>1.1399999999999999</v>
      </c>
      <c r="E375" s="411">
        <v>3.05</v>
      </c>
      <c r="F375" s="412" t="s">
        <v>910</v>
      </c>
      <c r="G375" s="412" t="s">
        <v>910</v>
      </c>
      <c r="H375" s="411">
        <v>7.91</v>
      </c>
      <c r="I375" s="393">
        <f t="shared" si="37"/>
        <v>10.96</v>
      </c>
      <c r="J375" s="411">
        <v>0</v>
      </c>
      <c r="K375" s="411">
        <v>0.46</v>
      </c>
      <c r="L375" s="411">
        <v>5.17</v>
      </c>
      <c r="M375" s="413">
        <v>3.41</v>
      </c>
      <c r="N375" s="413">
        <v>1.76</v>
      </c>
      <c r="O375" s="411">
        <v>7.88</v>
      </c>
      <c r="P375" s="393">
        <f t="shared" si="38"/>
        <v>13.05</v>
      </c>
      <c r="Q375" s="414">
        <f t="shared" si="39"/>
        <v>2.09</v>
      </c>
      <c r="R375" s="415">
        <f t="shared" si="40"/>
        <v>1.1906934306569343</v>
      </c>
      <c r="T375" s="387" t="str">
        <f>VLOOKUP(A375,'crop 22'!$A$10:$A$724,1,0)</f>
        <v>VIVIANA ZANTRIANA</v>
      </c>
    </row>
    <row r="376" spans="1:20" ht="12" customHeight="1">
      <c r="A376" s="410" t="s">
        <v>1366</v>
      </c>
      <c r="B376" s="410" t="s">
        <v>909</v>
      </c>
      <c r="C376" s="411">
        <v>0</v>
      </c>
      <c r="D376" s="411">
        <v>0.2</v>
      </c>
      <c r="E376" s="411">
        <v>0.21</v>
      </c>
      <c r="F376" s="412" t="s">
        <v>910</v>
      </c>
      <c r="G376" s="412" t="s">
        <v>910</v>
      </c>
      <c r="H376" s="411">
        <v>0.47</v>
      </c>
      <c r="I376" s="393">
        <f t="shared" si="37"/>
        <v>0.67999999999999994</v>
      </c>
      <c r="J376" s="411">
        <v>0</v>
      </c>
      <c r="K376" s="411">
        <v>0.09</v>
      </c>
      <c r="L376" s="411">
        <v>1.1499999999999999</v>
      </c>
      <c r="M376" s="413">
        <v>1.0900000000000001</v>
      </c>
      <c r="N376" s="413">
        <v>0.06</v>
      </c>
      <c r="O376" s="411">
        <v>0.5</v>
      </c>
      <c r="P376" s="393">
        <f t="shared" si="38"/>
        <v>1.65</v>
      </c>
      <c r="Q376" s="414">
        <f t="shared" si="39"/>
        <v>0.97</v>
      </c>
      <c r="R376" s="415">
        <f t="shared" si="40"/>
        <v>2.4264705882352944</v>
      </c>
      <c r="T376" s="387" t="str">
        <f>VLOOKUP(A376,'crop 22'!$A$10:$A$724,1,0)</f>
        <v>WAVERIDER</v>
      </c>
    </row>
    <row r="377" spans="1:20" ht="12" customHeight="1">
      <c r="A377" s="410" t="s">
        <v>1367</v>
      </c>
      <c r="B377" s="410" t="s">
        <v>909</v>
      </c>
      <c r="C377" s="411">
        <v>0</v>
      </c>
      <c r="D377" s="411">
        <v>0</v>
      </c>
      <c r="E377" s="411">
        <v>0.57999999999999996</v>
      </c>
      <c r="F377" s="412" t="s">
        <v>910</v>
      </c>
      <c r="G377" s="412" t="s">
        <v>910</v>
      </c>
      <c r="H377" s="411">
        <v>1.01</v>
      </c>
      <c r="I377" s="393">
        <f t="shared" si="37"/>
        <v>1.5899999999999999</v>
      </c>
      <c r="J377" s="411">
        <v>0</v>
      </c>
      <c r="K377" s="411">
        <v>0.22</v>
      </c>
      <c r="L377" s="411">
        <v>0</v>
      </c>
      <c r="M377" s="413">
        <v>0</v>
      </c>
      <c r="N377" s="413">
        <v>0</v>
      </c>
      <c r="O377" s="411">
        <v>1.33</v>
      </c>
      <c r="P377" s="393">
        <f t="shared" si="38"/>
        <v>1.33</v>
      </c>
      <c r="Q377" s="414">
        <f t="shared" si="39"/>
        <v>-0.25999999999999979</v>
      </c>
      <c r="R377" s="415">
        <f t="shared" si="40"/>
        <v>0.8364779874213838</v>
      </c>
      <c r="T377" s="387" t="str">
        <f>VLOOKUP(A377,'crop 22'!$A$10:$A$724,1,0)</f>
        <v>WHITE BALLOONS</v>
      </c>
    </row>
    <row r="378" spans="1:20" ht="12" customHeight="1">
      <c r="A378" s="410" t="s">
        <v>1370</v>
      </c>
      <c r="B378" s="410" t="s">
        <v>909</v>
      </c>
      <c r="C378" s="411">
        <v>0</v>
      </c>
      <c r="D378" s="411">
        <v>0</v>
      </c>
      <c r="E378" s="411">
        <v>0.55000000000000004</v>
      </c>
      <c r="F378" s="412" t="s">
        <v>910</v>
      </c>
      <c r="G378" s="412" t="s">
        <v>910</v>
      </c>
      <c r="H378" s="411">
        <v>0.57999999999999996</v>
      </c>
      <c r="I378" s="393">
        <f t="shared" si="37"/>
        <v>1.1299999999999999</v>
      </c>
      <c r="J378" s="411">
        <v>0</v>
      </c>
      <c r="K378" s="411">
        <v>0.13</v>
      </c>
      <c r="L378" s="411">
        <v>0.51</v>
      </c>
      <c r="M378" s="413">
        <v>0.19</v>
      </c>
      <c r="N378" s="413">
        <v>0.31</v>
      </c>
      <c r="O378" s="411">
        <v>0.61</v>
      </c>
      <c r="P378" s="393">
        <f t="shared" si="38"/>
        <v>1.1200000000000001</v>
      </c>
      <c r="Q378" s="414">
        <f t="shared" si="39"/>
        <v>-9.9999999999997868E-3</v>
      </c>
      <c r="R378" s="415">
        <f t="shared" si="40"/>
        <v>0.99115044247787631</v>
      </c>
      <c r="T378" s="387" t="str">
        <f>VLOOKUP(A378,'crop 22'!$A$10:$A$724,1,0)</f>
        <v>WHITE LANTERN</v>
      </c>
    </row>
    <row r="379" spans="1:20" ht="12" customHeight="1">
      <c r="A379" s="410" t="s">
        <v>1371</v>
      </c>
      <c r="B379" s="410" t="s">
        <v>909</v>
      </c>
      <c r="C379" s="411">
        <v>0</v>
      </c>
      <c r="D379" s="411">
        <v>0</v>
      </c>
      <c r="E379" s="411">
        <v>0.34</v>
      </c>
      <c r="F379" s="412" t="s">
        <v>910</v>
      </c>
      <c r="G379" s="412" t="s">
        <v>910</v>
      </c>
      <c r="H379" s="411">
        <v>0.87</v>
      </c>
      <c r="I379" s="393">
        <f t="shared" si="37"/>
        <v>1.21</v>
      </c>
      <c r="J379" s="411">
        <v>0</v>
      </c>
      <c r="K379" s="411">
        <v>0</v>
      </c>
      <c r="L379" s="411">
        <v>0.33</v>
      </c>
      <c r="M379" s="413">
        <v>0.17</v>
      </c>
      <c r="N379" s="413">
        <v>0.16</v>
      </c>
      <c r="O379" s="411">
        <v>0.94</v>
      </c>
      <c r="P379" s="393">
        <f t="shared" si="38"/>
        <v>1.27</v>
      </c>
      <c r="Q379" s="414">
        <f t="shared" si="39"/>
        <v>6.0000000000000053E-2</v>
      </c>
      <c r="R379" s="415">
        <f t="shared" si="40"/>
        <v>1.0495867768595042</v>
      </c>
      <c r="T379" s="387" t="str">
        <f>VLOOKUP(A379,'crop 22'!$A$10:$A$724,1,0)</f>
        <v>WHITE OAK</v>
      </c>
    </row>
    <row r="380" spans="1:20" ht="12" customHeight="1">
      <c r="A380" s="410" t="s">
        <v>1372</v>
      </c>
      <c r="B380" s="410" t="s">
        <v>909</v>
      </c>
      <c r="C380" s="411">
        <v>0</v>
      </c>
      <c r="D380" s="411">
        <v>0.11</v>
      </c>
      <c r="E380" s="411">
        <v>1.87</v>
      </c>
      <c r="F380" s="412" t="s">
        <v>910</v>
      </c>
      <c r="G380" s="412" t="s">
        <v>910</v>
      </c>
      <c r="H380" s="411">
        <v>1.52</v>
      </c>
      <c r="I380" s="393">
        <f t="shared" si="37"/>
        <v>3.39</v>
      </c>
      <c r="J380" s="411">
        <v>0.02</v>
      </c>
      <c r="K380" s="411">
        <v>0</v>
      </c>
      <c r="L380" s="411">
        <v>3.93</v>
      </c>
      <c r="M380" s="413">
        <v>2.52</v>
      </c>
      <c r="N380" s="413">
        <v>1.4</v>
      </c>
      <c r="O380" s="411">
        <v>4.83</v>
      </c>
      <c r="P380" s="393">
        <f t="shared" si="38"/>
        <v>8.76</v>
      </c>
      <c r="Q380" s="414">
        <f t="shared" si="39"/>
        <v>5.3699999999999992</v>
      </c>
      <c r="R380" s="415">
        <f t="shared" si="40"/>
        <v>2.584070796460177</v>
      </c>
      <c r="T380" s="387" t="str">
        <f>VLOOKUP(A380,'crop 22'!$A$10:$A$724,1,0)</f>
        <v>WHITE PASSION</v>
      </c>
    </row>
    <row r="381" spans="1:20" ht="12" customHeight="1">
      <c r="A381" s="410" t="s">
        <v>1373</v>
      </c>
      <c r="B381" s="410" t="s">
        <v>909</v>
      </c>
      <c r="C381" s="411">
        <v>0</v>
      </c>
      <c r="D381" s="411">
        <v>0</v>
      </c>
      <c r="E381" s="411">
        <v>0.08</v>
      </c>
      <c r="F381" s="412" t="s">
        <v>910</v>
      </c>
      <c r="G381" s="412" t="s">
        <v>910</v>
      </c>
      <c r="H381" s="411">
        <v>0.15</v>
      </c>
      <c r="I381" s="393">
        <f t="shared" si="37"/>
        <v>0.22999999999999998</v>
      </c>
      <c r="J381" s="411">
        <v>0</v>
      </c>
      <c r="K381" s="411">
        <v>0.12</v>
      </c>
      <c r="L381" s="411">
        <v>0</v>
      </c>
      <c r="M381" s="413">
        <v>0</v>
      </c>
      <c r="N381" s="413">
        <v>0</v>
      </c>
      <c r="O381" s="411">
        <v>0.11</v>
      </c>
      <c r="P381" s="393">
        <f t="shared" si="38"/>
        <v>0.11</v>
      </c>
      <c r="Q381" s="414">
        <f t="shared" si="39"/>
        <v>-0.11999999999999998</v>
      </c>
      <c r="R381" s="415">
        <f t="shared" si="40"/>
        <v>0.47826086956521741</v>
      </c>
      <c r="T381" s="387" t="str">
        <f>VLOOKUP(A381,'crop 22'!$A$10:$A$724,1,0)</f>
        <v>WHITE ROMANCE</v>
      </c>
    </row>
    <row r="382" spans="1:20" ht="12" customHeight="1">
      <c r="A382" s="410" t="s">
        <v>1374</v>
      </c>
      <c r="B382" s="410" t="s">
        <v>909</v>
      </c>
      <c r="C382" s="411">
        <v>0</v>
      </c>
      <c r="D382" s="411">
        <v>0</v>
      </c>
      <c r="E382" s="411">
        <v>0.2</v>
      </c>
      <c r="F382" s="412" t="s">
        <v>910</v>
      </c>
      <c r="G382" s="412" t="s">
        <v>910</v>
      </c>
      <c r="H382" s="411">
        <v>0.27</v>
      </c>
      <c r="I382" s="393">
        <f t="shared" si="37"/>
        <v>0.47000000000000003</v>
      </c>
      <c r="J382" s="411">
        <v>0</v>
      </c>
      <c r="K382" s="411">
        <v>0</v>
      </c>
      <c r="L382" s="411">
        <v>0</v>
      </c>
      <c r="M382" s="413">
        <v>0</v>
      </c>
      <c r="N382" s="413">
        <v>0</v>
      </c>
      <c r="O382" s="411">
        <v>0.75</v>
      </c>
      <c r="P382" s="393">
        <f t="shared" si="38"/>
        <v>0.75</v>
      </c>
      <c r="Q382" s="414">
        <f t="shared" si="39"/>
        <v>0.27999999999999997</v>
      </c>
      <c r="R382" s="415">
        <f t="shared" si="40"/>
        <v>1.5957446808510638</v>
      </c>
      <c r="T382" s="387" t="str">
        <f>VLOOKUP(A382,'crop 22'!$A$10:$A$724,1,0)</f>
        <v>WHITE SHORES</v>
      </c>
    </row>
    <row r="383" spans="1:20" ht="12" customHeight="1">
      <c r="A383" s="410" t="s">
        <v>1375</v>
      </c>
      <c r="B383" s="410" t="s">
        <v>909</v>
      </c>
      <c r="C383" s="411">
        <v>0</v>
      </c>
      <c r="D383" s="411">
        <v>0</v>
      </c>
      <c r="E383" s="411">
        <v>0.12</v>
      </c>
      <c r="F383" s="412" t="s">
        <v>910</v>
      </c>
      <c r="G383" s="412" t="s">
        <v>910</v>
      </c>
      <c r="H383" s="411">
        <v>0.39</v>
      </c>
      <c r="I383" s="393">
        <f t="shared" si="37"/>
        <v>0.51</v>
      </c>
      <c r="J383" s="411">
        <v>0</v>
      </c>
      <c r="K383" s="411">
        <v>0</v>
      </c>
      <c r="L383" s="411">
        <v>0</v>
      </c>
      <c r="M383" s="413">
        <v>0</v>
      </c>
      <c r="N383" s="413">
        <v>0</v>
      </c>
      <c r="O383" s="411">
        <v>0.18</v>
      </c>
      <c r="P383" s="393">
        <f t="shared" si="38"/>
        <v>0.18</v>
      </c>
      <c r="Q383" s="414">
        <f t="shared" si="39"/>
        <v>-0.33</v>
      </c>
      <c r="R383" s="415">
        <f t="shared" si="40"/>
        <v>0.3529411764705882</v>
      </c>
      <c r="T383" s="387" t="str">
        <f>VLOOKUP(A383,'crop 22'!$A$10:$A$724,1,0)</f>
        <v>WHITE STARLIGHT</v>
      </c>
    </row>
    <row r="384" spans="1:20" ht="12" customHeight="1">
      <c r="A384" s="410" t="s">
        <v>1384</v>
      </c>
      <c r="B384" s="410" t="s">
        <v>909</v>
      </c>
      <c r="C384" s="411">
        <v>0</v>
      </c>
      <c r="D384" s="411">
        <v>0</v>
      </c>
      <c r="E384" s="411">
        <v>0.12</v>
      </c>
      <c r="F384" s="412" t="s">
        <v>910</v>
      </c>
      <c r="G384" s="412" t="s">
        <v>910</v>
      </c>
      <c r="H384" s="411">
        <v>1.24</v>
      </c>
      <c r="I384" s="393">
        <f t="shared" si="37"/>
        <v>1.3599999999999999</v>
      </c>
      <c r="J384" s="411">
        <v>0</v>
      </c>
      <c r="K384" s="411">
        <v>0</v>
      </c>
      <c r="L384" s="411">
        <v>0.42</v>
      </c>
      <c r="M384" s="413">
        <v>0.42</v>
      </c>
      <c r="N384" s="413">
        <v>0</v>
      </c>
      <c r="O384" s="411">
        <v>0.52</v>
      </c>
      <c r="P384" s="393">
        <f t="shared" si="38"/>
        <v>0.94</v>
      </c>
      <c r="Q384" s="414">
        <f t="shared" si="39"/>
        <v>-0.41999999999999993</v>
      </c>
      <c r="R384" s="415">
        <f t="shared" si="40"/>
        <v>0.69117647058823528</v>
      </c>
      <c r="T384" s="387" t="str">
        <f>VLOOKUP(A384,'crop 22'!$A$10:$A$724,1,0)</f>
        <v>YOUNIGUE</v>
      </c>
    </row>
    <row r="385" spans="1:20" ht="12" customHeight="1">
      <c r="A385" s="410" t="s">
        <v>914</v>
      </c>
      <c r="B385" s="410" t="s">
        <v>915</v>
      </c>
      <c r="C385" s="411">
        <v>0</v>
      </c>
      <c r="D385" s="411">
        <v>0.28999999999999998</v>
      </c>
      <c r="E385" s="411">
        <v>3.98</v>
      </c>
      <c r="F385" s="412" t="s">
        <v>910</v>
      </c>
      <c r="G385" s="412" t="s">
        <v>910</v>
      </c>
      <c r="H385" s="411">
        <v>5.14</v>
      </c>
      <c r="I385" s="393">
        <f t="shared" si="37"/>
        <v>9.1199999999999992</v>
      </c>
      <c r="J385" s="411">
        <v>0</v>
      </c>
      <c r="K385" s="411">
        <v>0</v>
      </c>
      <c r="L385" s="411">
        <v>2.71</v>
      </c>
      <c r="M385" s="413">
        <v>1.4</v>
      </c>
      <c r="N385" s="413">
        <v>1.31</v>
      </c>
      <c r="O385" s="411">
        <v>6.36</v>
      </c>
      <c r="P385" s="393">
        <f t="shared" si="38"/>
        <v>9.07</v>
      </c>
      <c r="Q385" s="414">
        <f t="shared" si="39"/>
        <v>-4.9999999999998934E-2</v>
      </c>
      <c r="R385" s="415">
        <f t="shared" si="40"/>
        <v>0.99451754385964919</v>
      </c>
      <c r="T385" s="387" t="str">
        <f>VLOOKUP(A385,'crop 22'!$A$10:$A$724,1,0)</f>
        <v>ALBARETO</v>
      </c>
    </row>
    <row r="386" spans="1:20" ht="12" customHeight="1">
      <c r="A386" s="410" t="s">
        <v>918</v>
      </c>
      <c r="B386" s="410" t="s">
        <v>915</v>
      </c>
      <c r="C386" s="411">
        <v>0</v>
      </c>
      <c r="D386" s="411">
        <v>0.22</v>
      </c>
      <c r="E386" s="411">
        <v>1.29</v>
      </c>
      <c r="F386" s="412" t="s">
        <v>910</v>
      </c>
      <c r="G386" s="412" t="s">
        <v>910</v>
      </c>
      <c r="H386" s="411">
        <v>5.62</v>
      </c>
      <c r="I386" s="393">
        <f t="shared" si="37"/>
        <v>6.91</v>
      </c>
      <c r="J386" s="411">
        <v>0</v>
      </c>
      <c r="K386" s="411">
        <v>0.32</v>
      </c>
      <c r="L386" s="411">
        <v>1.7</v>
      </c>
      <c r="M386" s="413">
        <v>1.02</v>
      </c>
      <c r="N386" s="413">
        <v>0.69</v>
      </c>
      <c r="O386" s="411">
        <v>5.82</v>
      </c>
      <c r="P386" s="393">
        <f t="shared" si="38"/>
        <v>7.5200000000000005</v>
      </c>
      <c r="Q386" s="414">
        <f t="shared" si="39"/>
        <v>0.61000000000000032</v>
      </c>
      <c r="R386" s="415">
        <f t="shared" si="40"/>
        <v>1.0882778581765558</v>
      </c>
      <c r="T386" s="387" t="str">
        <f>VLOOKUP(A386,'crop 22'!$A$10:$A$724,1,0)</f>
        <v>ALTARUS</v>
      </c>
    </row>
    <row r="387" spans="1:20" ht="12" customHeight="1">
      <c r="A387" s="410" t="s">
        <v>926</v>
      </c>
      <c r="B387" s="410" t="s">
        <v>915</v>
      </c>
      <c r="C387" s="411">
        <v>0</v>
      </c>
      <c r="D387" s="411">
        <v>0.25</v>
      </c>
      <c r="E387" s="411">
        <v>0</v>
      </c>
      <c r="F387" s="412" t="s">
        <v>910</v>
      </c>
      <c r="G387" s="412" t="s">
        <v>910</v>
      </c>
      <c r="H387" s="411">
        <v>0.64</v>
      </c>
      <c r="I387" s="393">
        <f t="shared" si="37"/>
        <v>0.64</v>
      </c>
      <c r="J387" s="411">
        <v>0</v>
      </c>
      <c r="K387" s="411">
        <v>0.39</v>
      </c>
      <c r="L387" s="411">
        <v>0.13</v>
      </c>
      <c r="M387" s="413">
        <v>0</v>
      </c>
      <c r="N387" s="413">
        <v>0.13</v>
      </c>
      <c r="O387" s="411">
        <v>0.77</v>
      </c>
      <c r="P387" s="393">
        <f t="shared" si="38"/>
        <v>0.9</v>
      </c>
      <c r="Q387" s="414">
        <f t="shared" si="39"/>
        <v>0.26</v>
      </c>
      <c r="R387" s="415">
        <f t="shared" si="40"/>
        <v>1.40625</v>
      </c>
      <c r="T387" s="387" t="str">
        <f>VLOOKUP(A387,'crop 22'!$A$10:$A$724,1,0)</f>
        <v>ARCADE</v>
      </c>
    </row>
    <row r="388" spans="1:20" ht="12" customHeight="1">
      <c r="A388" s="410" t="s">
        <v>933</v>
      </c>
      <c r="B388" s="410" t="s">
        <v>915</v>
      </c>
      <c r="C388" s="411">
        <v>0.01</v>
      </c>
      <c r="D388" s="411">
        <v>0</v>
      </c>
      <c r="E388" s="411">
        <v>0</v>
      </c>
      <c r="F388" s="412" t="s">
        <v>910</v>
      </c>
      <c r="G388" s="412" t="s">
        <v>910</v>
      </c>
      <c r="H388" s="411">
        <v>0.03</v>
      </c>
      <c r="I388" s="393">
        <f t="shared" si="37"/>
        <v>0.03</v>
      </c>
      <c r="J388" s="411">
        <v>0.01</v>
      </c>
      <c r="K388" s="411">
        <v>0.11</v>
      </c>
      <c r="L388" s="411">
        <v>0</v>
      </c>
      <c r="M388" s="413">
        <v>0</v>
      </c>
      <c r="N388" s="413">
        <v>0</v>
      </c>
      <c r="O388" s="411">
        <v>0.06</v>
      </c>
      <c r="P388" s="393">
        <f t="shared" si="38"/>
        <v>0.06</v>
      </c>
      <c r="Q388" s="414">
        <f t="shared" si="39"/>
        <v>0.03</v>
      </c>
      <c r="R388" s="415">
        <f t="shared" si="40"/>
        <v>2</v>
      </c>
      <c r="T388" s="387" t="str">
        <f>VLOOKUP(A388,'crop 22'!$A$10:$A$724,1,0)</f>
        <v>BACCA</v>
      </c>
    </row>
    <row r="389" spans="1:20" ht="12" customHeight="1">
      <c r="A389" s="410" t="s">
        <v>936</v>
      </c>
      <c r="B389" s="410" t="s">
        <v>915</v>
      </c>
      <c r="C389" s="411">
        <v>0</v>
      </c>
      <c r="D389" s="411">
        <v>0</v>
      </c>
      <c r="E389" s="411">
        <v>0</v>
      </c>
      <c r="F389" s="412" t="s">
        <v>910</v>
      </c>
      <c r="G389" s="412" t="s">
        <v>910</v>
      </c>
      <c r="H389" s="411">
        <v>0.01</v>
      </c>
      <c r="I389" s="393">
        <f t="shared" si="37"/>
        <v>0.01</v>
      </c>
      <c r="J389" s="411">
        <v>0</v>
      </c>
      <c r="K389" s="411">
        <v>0</v>
      </c>
      <c r="L389" s="411">
        <v>7.0000000000000007E-2</v>
      </c>
      <c r="M389" s="413">
        <v>7.0000000000000007E-2</v>
      </c>
      <c r="N389" s="413">
        <v>0</v>
      </c>
      <c r="O389" s="411">
        <v>0.06</v>
      </c>
      <c r="P389" s="393">
        <f t="shared" si="38"/>
        <v>0.13</v>
      </c>
      <c r="Q389" s="414">
        <f t="shared" si="39"/>
        <v>0.12000000000000001</v>
      </c>
      <c r="R389" s="415">
        <f t="shared" si="40"/>
        <v>13</v>
      </c>
      <c r="T389" s="387" t="str">
        <f>VLOOKUP(A389,'crop 22'!$A$10:$A$724,1,0)</f>
        <v>BASTOGNE</v>
      </c>
    </row>
    <row r="390" spans="1:20" ht="12" customHeight="1">
      <c r="A390" s="410" t="s">
        <v>939</v>
      </c>
      <c r="B390" s="410" t="s">
        <v>915</v>
      </c>
      <c r="C390" s="411">
        <v>0</v>
      </c>
      <c r="D390" s="411">
        <v>0</v>
      </c>
      <c r="E390" s="411">
        <v>0.2</v>
      </c>
      <c r="F390" s="412" t="s">
        <v>910</v>
      </c>
      <c r="G390" s="412" t="s">
        <v>910</v>
      </c>
      <c r="H390" s="411">
        <v>0.22</v>
      </c>
      <c r="I390" s="393">
        <f t="shared" si="37"/>
        <v>0.42000000000000004</v>
      </c>
      <c r="J390" s="411">
        <v>0</v>
      </c>
      <c r="K390" s="411">
        <v>0.12</v>
      </c>
      <c r="L390" s="411">
        <v>0.06</v>
      </c>
      <c r="M390" s="413">
        <v>0.06</v>
      </c>
      <c r="N390" s="413">
        <v>0</v>
      </c>
      <c r="O390" s="411">
        <v>0.11</v>
      </c>
      <c r="P390" s="393">
        <f t="shared" si="38"/>
        <v>0.16999999999999998</v>
      </c>
      <c r="Q390" s="414">
        <f t="shared" si="39"/>
        <v>-0.25000000000000006</v>
      </c>
      <c r="R390" s="415">
        <f t="shared" si="40"/>
        <v>0.40476190476190471</v>
      </c>
      <c r="T390" s="387" t="str">
        <f>VLOOKUP(A390,'crop 22'!$A$10:$A$724,1,0)</f>
        <v>BATAVIA</v>
      </c>
    </row>
    <row r="391" spans="1:20" ht="12" customHeight="1">
      <c r="A391" s="410" t="s">
        <v>943</v>
      </c>
      <c r="B391" s="410" t="s">
        <v>915</v>
      </c>
      <c r="C391" s="411">
        <v>0</v>
      </c>
      <c r="D391" s="411">
        <v>0.51</v>
      </c>
      <c r="E391" s="411">
        <v>0.7</v>
      </c>
      <c r="F391" s="412" t="s">
        <v>910</v>
      </c>
      <c r="G391" s="412" t="s">
        <v>910</v>
      </c>
      <c r="H391" s="411">
        <v>0</v>
      </c>
      <c r="I391" s="393">
        <f t="shared" si="37"/>
        <v>0.7</v>
      </c>
      <c r="J391" s="411">
        <v>0</v>
      </c>
      <c r="K391" s="411">
        <v>0</v>
      </c>
      <c r="L391" s="411">
        <v>0.51</v>
      </c>
      <c r="M391" s="413">
        <v>0</v>
      </c>
      <c r="N391" s="413">
        <v>0.51</v>
      </c>
      <c r="O391" s="411">
        <v>0.9</v>
      </c>
      <c r="P391" s="393">
        <f t="shared" si="38"/>
        <v>1.4100000000000001</v>
      </c>
      <c r="Q391" s="414">
        <f t="shared" si="39"/>
        <v>0.71000000000000019</v>
      </c>
      <c r="R391" s="415">
        <f t="shared" si="40"/>
        <v>2.0142857142857147</v>
      </c>
      <c r="T391" s="387" t="str">
        <f>VLOOKUP(A391,'crop 22'!$A$10:$A$724,1,0)</f>
        <v>BELLADONNA</v>
      </c>
    </row>
    <row r="392" spans="1:20" ht="12" customHeight="1">
      <c r="A392" s="410" t="s">
        <v>944</v>
      </c>
      <c r="B392" s="410" t="s">
        <v>915</v>
      </c>
      <c r="C392" s="411">
        <v>0</v>
      </c>
      <c r="D392" s="411">
        <v>0</v>
      </c>
      <c r="E392" s="411">
        <v>0.9</v>
      </c>
      <c r="F392" s="412" t="s">
        <v>910</v>
      </c>
      <c r="G392" s="412" t="s">
        <v>910</v>
      </c>
      <c r="H392" s="411">
        <v>1.46</v>
      </c>
      <c r="I392" s="393">
        <f t="shared" si="37"/>
        <v>2.36</v>
      </c>
      <c r="J392" s="411">
        <v>0</v>
      </c>
      <c r="K392" s="411">
        <v>0.56999999999999995</v>
      </c>
      <c r="L392" s="411">
        <v>0.76</v>
      </c>
      <c r="M392" s="413">
        <v>0</v>
      </c>
      <c r="N392" s="413">
        <v>0.76</v>
      </c>
      <c r="O392" s="411">
        <v>1.57</v>
      </c>
      <c r="P392" s="393">
        <f t="shared" si="38"/>
        <v>2.33</v>
      </c>
      <c r="Q392" s="414">
        <f t="shared" si="39"/>
        <v>-2.9999999999999805E-2</v>
      </c>
      <c r="R392" s="415">
        <f t="shared" si="40"/>
        <v>0.98728813559322037</v>
      </c>
      <c r="T392" s="387" t="str">
        <f>VLOOKUP(A392,'crop 22'!$A$10:$A$724,1,0)</f>
        <v>BELLAMONTE</v>
      </c>
    </row>
    <row r="393" spans="1:20" ht="12" customHeight="1">
      <c r="A393" s="410" t="s">
        <v>945</v>
      </c>
      <c r="B393" s="410" t="s">
        <v>915</v>
      </c>
      <c r="C393" s="411">
        <v>0.05</v>
      </c>
      <c r="D393" s="411">
        <v>0.44</v>
      </c>
      <c r="E393" s="411">
        <v>3.35</v>
      </c>
      <c r="F393" s="412" t="s">
        <v>910</v>
      </c>
      <c r="G393" s="412" t="s">
        <v>910</v>
      </c>
      <c r="H393" s="411">
        <v>12.78</v>
      </c>
      <c r="I393" s="393">
        <f t="shared" si="37"/>
        <v>16.13</v>
      </c>
      <c r="J393" s="411">
        <v>0.02</v>
      </c>
      <c r="K393" s="411">
        <v>1.58</v>
      </c>
      <c r="L393" s="411">
        <v>3.8</v>
      </c>
      <c r="M393" s="413">
        <v>1.65</v>
      </c>
      <c r="N393" s="413">
        <v>2.15</v>
      </c>
      <c r="O393" s="411">
        <v>14.3</v>
      </c>
      <c r="P393" s="393">
        <f t="shared" si="38"/>
        <v>18.100000000000001</v>
      </c>
      <c r="Q393" s="414">
        <f t="shared" si="39"/>
        <v>1.9700000000000024</v>
      </c>
      <c r="R393" s="415">
        <f t="shared" si="40"/>
        <v>1.1221326720396778</v>
      </c>
      <c r="T393" s="387" t="str">
        <f>VLOOKUP(A393,'crop 22'!$A$10:$A$724,1,0)</f>
        <v>BELLVILLE</v>
      </c>
    </row>
    <row r="394" spans="1:20" ht="12" customHeight="1">
      <c r="A394" s="410" t="s">
        <v>951</v>
      </c>
      <c r="B394" s="410" t="s">
        <v>915</v>
      </c>
      <c r="C394" s="411">
        <v>0</v>
      </c>
      <c r="D394" s="411">
        <v>0</v>
      </c>
      <c r="E394" s="411">
        <v>0.33</v>
      </c>
      <c r="F394" s="412" t="s">
        <v>910</v>
      </c>
      <c r="G394" s="412" t="s">
        <v>910</v>
      </c>
      <c r="H394" s="411">
        <v>0.98</v>
      </c>
      <c r="I394" s="393">
        <f t="shared" si="37"/>
        <v>1.31</v>
      </c>
      <c r="J394" s="411">
        <v>0</v>
      </c>
      <c r="K394" s="411">
        <v>0</v>
      </c>
      <c r="L394" s="411">
        <v>0.69</v>
      </c>
      <c r="M394" s="413">
        <v>0.53</v>
      </c>
      <c r="N394" s="413">
        <v>0.16</v>
      </c>
      <c r="O394" s="411">
        <v>1.47</v>
      </c>
      <c r="P394" s="393">
        <f t="shared" si="38"/>
        <v>2.16</v>
      </c>
      <c r="Q394" s="414">
        <f t="shared" si="39"/>
        <v>0.85000000000000009</v>
      </c>
      <c r="R394" s="415">
        <f t="shared" si="40"/>
        <v>1.6488549618320612</v>
      </c>
      <c r="T394" s="387" t="str">
        <f>VLOOKUP(A394,'crop 22'!$A$10:$A$724,1,0)</f>
        <v>BLIZZARD</v>
      </c>
    </row>
    <row r="395" spans="1:20" ht="12" customHeight="1">
      <c r="A395" s="410" t="s">
        <v>953</v>
      </c>
      <c r="B395" s="410" t="s">
        <v>915</v>
      </c>
      <c r="C395" s="411">
        <v>0.01</v>
      </c>
      <c r="D395" s="411">
        <v>0</v>
      </c>
      <c r="E395" s="411">
        <v>0</v>
      </c>
      <c r="F395" s="412" t="s">
        <v>910</v>
      </c>
      <c r="G395" s="412" t="s">
        <v>910</v>
      </c>
      <c r="H395" s="411">
        <v>0.04</v>
      </c>
      <c r="I395" s="393">
        <f t="shared" si="37"/>
        <v>0.04</v>
      </c>
      <c r="J395" s="411">
        <v>0</v>
      </c>
      <c r="K395" s="411">
        <v>0.15</v>
      </c>
      <c r="L395" s="411">
        <v>0</v>
      </c>
      <c r="M395" s="413">
        <v>0</v>
      </c>
      <c r="N395" s="413">
        <v>0</v>
      </c>
      <c r="O395" s="411">
        <v>0.05</v>
      </c>
      <c r="P395" s="393">
        <f t="shared" si="38"/>
        <v>0.05</v>
      </c>
      <c r="Q395" s="414">
        <f t="shared" si="39"/>
        <v>1.0000000000000002E-2</v>
      </c>
      <c r="R395" s="415">
        <f t="shared" si="40"/>
        <v>1.25</v>
      </c>
      <c r="T395" s="387" t="str">
        <f>VLOOKUP(A395,'crop 22'!$A$10:$A$724,1,0)</f>
        <v>BOLT</v>
      </c>
    </row>
    <row r="396" spans="1:20" ht="12" customHeight="1">
      <c r="A396" s="410" t="s">
        <v>955</v>
      </c>
      <c r="B396" s="410" t="s">
        <v>915</v>
      </c>
      <c r="C396" s="411">
        <v>0</v>
      </c>
      <c r="D396" s="411">
        <v>0.25</v>
      </c>
      <c r="E396" s="411">
        <v>0.19</v>
      </c>
      <c r="F396" s="412" t="s">
        <v>910</v>
      </c>
      <c r="G396" s="412" t="s">
        <v>910</v>
      </c>
      <c r="H396" s="411">
        <v>1.24</v>
      </c>
      <c r="I396" s="393">
        <f t="shared" si="37"/>
        <v>1.43</v>
      </c>
      <c r="J396" s="411">
        <v>0</v>
      </c>
      <c r="K396" s="411">
        <v>0.16</v>
      </c>
      <c r="L396" s="411">
        <v>0</v>
      </c>
      <c r="M396" s="413">
        <v>0</v>
      </c>
      <c r="N396" s="413">
        <v>0</v>
      </c>
      <c r="O396" s="411">
        <v>0.47</v>
      </c>
      <c r="P396" s="393">
        <f t="shared" si="38"/>
        <v>0.47</v>
      </c>
      <c r="Q396" s="414">
        <f t="shared" si="39"/>
        <v>-0.96</v>
      </c>
      <c r="R396" s="415">
        <f t="shared" si="40"/>
        <v>0.32867132867132864</v>
      </c>
      <c r="T396" s="387" t="str">
        <f>VLOOKUP(A396,'crop 22'!$A$10:$A$724,1,0)</f>
        <v>BORRELLO</v>
      </c>
    </row>
    <row r="397" spans="1:20" ht="12" customHeight="1">
      <c r="A397" s="410" t="s">
        <v>959</v>
      </c>
      <c r="B397" s="410" t="s">
        <v>915</v>
      </c>
      <c r="C397" s="411">
        <v>0</v>
      </c>
      <c r="D397" s="411">
        <v>0</v>
      </c>
      <c r="E397" s="411">
        <v>0.15</v>
      </c>
      <c r="F397" s="412" t="s">
        <v>910</v>
      </c>
      <c r="G397" s="412" t="s">
        <v>910</v>
      </c>
      <c r="H397" s="411">
        <v>0.02</v>
      </c>
      <c r="I397" s="393">
        <f t="shared" si="37"/>
        <v>0.16999999999999998</v>
      </c>
      <c r="J397" s="411">
        <v>0.02</v>
      </c>
      <c r="K397" s="411">
        <v>0</v>
      </c>
      <c r="L397" s="411">
        <v>0</v>
      </c>
      <c r="M397" s="413">
        <v>0</v>
      </c>
      <c r="N397" s="413">
        <v>0</v>
      </c>
      <c r="O397" s="411">
        <v>0.65</v>
      </c>
      <c r="P397" s="393">
        <f t="shared" si="38"/>
        <v>0.65</v>
      </c>
      <c r="Q397" s="414">
        <f t="shared" si="39"/>
        <v>0.48000000000000004</v>
      </c>
      <c r="R397" s="415">
        <f t="shared" si="40"/>
        <v>3.8235294117647065</v>
      </c>
      <c r="T397" s="387" t="str">
        <f>VLOOKUP(A397,'crop 22'!$A$10:$A$724,1,0)</f>
        <v>BRANCUSI</v>
      </c>
    </row>
    <row r="398" spans="1:20" ht="12" customHeight="1">
      <c r="A398" s="410" t="s">
        <v>966</v>
      </c>
      <c r="B398" s="410" t="s">
        <v>915</v>
      </c>
      <c r="C398" s="411">
        <v>0</v>
      </c>
      <c r="D398" s="411">
        <v>0</v>
      </c>
      <c r="E398" s="411">
        <v>0.1</v>
      </c>
      <c r="F398" s="412" t="s">
        <v>910</v>
      </c>
      <c r="G398" s="412" t="s">
        <v>910</v>
      </c>
      <c r="H398" s="411">
        <v>1.71</v>
      </c>
      <c r="I398" s="393">
        <f t="shared" si="37"/>
        <v>1.81</v>
      </c>
      <c r="J398" s="411">
        <v>0</v>
      </c>
      <c r="K398" s="411">
        <v>0</v>
      </c>
      <c r="L398" s="411">
        <v>0.11</v>
      </c>
      <c r="M398" s="413">
        <v>0.11</v>
      </c>
      <c r="N398" s="413">
        <v>0</v>
      </c>
      <c r="O398" s="411">
        <v>0.56000000000000005</v>
      </c>
      <c r="P398" s="393">
        <f t="shared" si="38"/>
        <v>0.67</v>
      </c>
      <c r="Q398" s="414">
        <f t="shared" si="39"/>
        <v>-1.1400000000000001</v>
      </c>
      <c r="R398" s="415">
        <f t="shared" si="40"/>
        <v>0.37016574585635359</v>
      </c>
      <c r="T398" s="387" t="str">
        <f>VLOOKUP(A398,'crop 22'!$A$10:$A$724,1,0)</f>
        <v>BUDLIGHT</v>
      </c>
    </row>
    <row r="399" spans="1:20" ht="12" customHeight="1">
      <c r="A399" s="410" t="s">
        <v>976</v>
      </c>
      <c r="B399" s="410" t="s">
        <v>915</v>
      </c>
      <c r="C399" s="411">
        <v>0</v>
      </c>
      <c r="D399" s="411">
        <v>0.63</v>
      </c>
      <c r="E399" s="411">
        <v>0</v>
      </c>
      <c r="F399" s="412" t="s">
        <v>910</v>
      </c>
      <c r="G399" s="412" t="s">
        <v>910</v>
      </c>
      <c r="H399" s="411">
        <v>2.0299999999999998</v>
      </c>
      <c r="I399" s="393">
        <f t="shared" si="37"/>
        <v>2.0299999999999998</v>
      </c>
      <c r="J399" s="411">
        <v>0</v>
      </c>
      <c r="K399" s="411">
        <v>0</v>
      </c>
      <c r="L399" s="411">
        <v>0</v>
      </c>
      <c r="M399" s="413">
        <v>0</v>
      </c>
      <c r="N399" s="413">
        <v>0</v>
      </c>
      <c r="O399" s="411">
        <v>3.24</v>
      </c>
      <c r="P399" s="393">
        <f t="shared" si="38"/>
        <v>3.24</v>
      </c>
      <c r="Q399" s="414">
        <f t="shared" si="39"/>
        <v>1.2100000000000004</v>
      </c>
      <c r="R399" s="415">
        <f t="shared" si="40"/>
        <v>1.5960591133004929</v>
      </c>
      <c r="T399" s="387" t="str">
        <f>VLOOKUP(A399,'crop 22'!$A$10:$A$724,1,0)</f>
        <v>CANDY CLUB</v>
      </c>
    </row>
    <row r="400" spans="1:20" ht="12" customHeight="1">
      <c r="A400" s="410" t="s">
        <v>979</v>
      </c>
      <c r="B400" s="410" t="s">
        <v>915</v>
      </c>
      <c r="C400" s="411">
        <v>0</v>
      </c>
      <c r="D400" s="411">
        <v>0.27</v>
      </c>
      <c r="E400" s="411">
        <v>0.85</v>
      </c>
      <c r="F400" s="412" t="s">
        <v>910</v>
      </c>
      <c r="G400" s="412" t="s">
        <v>910</v>
      </c>
      <c r="H400" s="411">
        <v>1.89</v>
      </c>
      <c r="I400" s="393">
        <f t="shared" si="37"/>
        <v>2.7399999999999998</v>
      </c>
      <c r="J400" s="411">
        <v>0</v>
      </c>
      <c r="K400" s="411">
        <v>0.41</v>
      </c>
      <c r="L400" s="411">
        <v>0.52</v>
      </c>
      <c r="M400" s="413">
        <v>0</v>
      </c>
      <c r="N400" s="413">
        <v>0.52</v>
      </c>
      <c r="O400" s="411">
        <v>1.67</v>
      </c>
      <c r="P400" s="393">
        <f t="shared" si="38"/>
        <v>2.19</v>
      </c>
      <c r="Q400" s="414">
        <f t="shared" si="39"/>
        <v>-0.54999999999999982</v>
      </c>
      <c r="R400" s="415">
        <f t="shared" si="40"/>
        <v>0.79927007299270081</v>
      </c>
      <c r="T400" s="387" t="str">
        <f>VLOOKUP(A400,'crop 22'!$A$10:$A$724,1,0)</f>
        <v>CARBONERO</v>
      </c>
    </row>
    <row r="401" spans="1:20" ht="12" customHeight="1">
      <c r="A401" s="410" t="s">
        <v>984</v>
      </c>
      <c r="B401" s="410" t="s">
        <v>915</v>
      </c>
      <c r="C401" s="411">
        <v>0</v>
      </c>
      <c r="D401" s="411">
        <v>0</v>
      </c>
      <c r="E401" s="411">
        <v>2.15</v>
      </c>
      <c r="F401" s="412" t="s">
        <v>910</v>
      </c>
      <c r="G401" s="412" t="s">
        <v>910</v>
      </c>
      <c r="H401" s="411">
        <v>5.2</v>
      </c>
      <c r="I401" s="393">
        <f t="shared" si="37"/>
        <v>7.35</v>
      </c>
      <c r="J401" s="411">
        <v>0</v>
      </c>
      <c r="K401" s="411">
        <v>0</v>
      </c>
      <c r="L401" s="411">
        <v>3.25</v>
      </c>
      <c r="M401" s="413">
        <v>1.65</v>
      </c>
      <c r="N401" s="413">
        <v>1.59</v>
      </c>
      <c r="O401" s="411">
        <v>4.74</v>
      </c>
      <c r="P401" s="393">
        <f t="shared" si="38"/>
        <v>7.99</v>
      </c>
      <c r="Q401" s="414">
        <f t="shared" si="39"/>
        <v>0.64000000000000057</v>
      </c>
      <c r="R401" s="415">
        <f t="shared" si="40"/>
        <v>1.0870748299319728</v>
      </c>
      <c r="T401" s="387" t="str">
        <f>VLOOKUP(A401,'crop 22'!$A$10:$A$724,1,0)</f>
        <v>CATINA</v>
      </c>
    </row>
    <row r="402" spans="1:20" ht="12" customHeight="1">
      <c r="A402" s="410" t="s">
        <v>987</v>
      </c>
      <c r="B402" s="410" t="s">
        <v>915</v>
      </c>
      <c r="C402" s="411">
        <v>0</v>
      </c>
      <c r="D402" s="411">
        <v>0</v>
      </c>
      <c r="E402" s="411">
        <v>0</v>
      </c>
      <c r="F402" s="412" t="s">
        <v>910</v>
      </c>
      <c r="G402" s="412" t="s">
        <v>910</v>
      </c>
      <c r="H402" s="411">
        <v>0.11</v>
      </c>
      <c r="I402" s="393">
        <f t="shared" si="37"/>
        <v>0.11</v>
      </c>
      <c r="J402" s="411">
        <v>0</v>
      </c>
      <c r="K402" s="411">
        <v>0.38</v>
      </c>
      <c r="L402" s="411">
        <v>0</v>
      </c>
      <c r="M402" s="413">
        <v>0</v>
      </c>
      <c r="N402" s="413">
        <v>0</v>
      </c>
      <c r="O402" s="411">
        <v>0</v>
      </c>
      <c r="P402" s="393">
        <f t="shared" si="38"/>
        <v>0</v>
      </c>
      <c r="Q402" s="414">
        <f t="shared" si="39"/>
        <v>-0.11</v>
      </c>
      <c r="R402" s="415">
        <f t="shared" si="40"/>
        <v>0</v>
      </c>
      <c r="T402" s="387" t="str">
        <f>VLOOKUP(A402,'crop 22'!$A$10:$A$724,1,0)</f>
        <v>CHABLIS</v>
      </c>
    </row>
    <row r="403" spans="1:20" ht="12" customHeight="1">
      <c r="A403" s="410" t="s">
        <v>994</v>
      </c>
      <c r="B403" s="410" t="s">
        <v>915</v>
      </c>
      <c r="C403" s="411">
        <v>0</v>
      </c>
      <c r="D403" s="411">
        <v>0</v>
      </c>
      <c r="E403" s="411">
        <v>7.21</v>
      </c>
      <c r="F403" s="412" t="s">
        <v>910</v>
      </c>
      <c r="G403" s="412" t="s">
        <v>910</v>
      </c>
      <c r="H403" s="411">
        <v>14.44</v>
      </c>
      <c r="I403" s="393">
        <f t="shared" si="37"/>
        <v>21.65</v>
      </c>
      <c r="J403" s="411">
        <v>0.02</v>
      </c>
      <c r="K403" s="411">
        <v>0</v>
      </c>
      <c r="L403" s="411">
        <v>8.8699999999999992</v>
      </c>
      <c r="M403" s="413">
        <v>4.5599999999999996</v>
      </c>
      <c r="N403" s="413">
        <v>4.32</v>
      </c>
      <c r="O403" s="411">
        <v>11.82</v>
      </c>
      <c r="P403" s="393">
        <f t="shared" si="38"/>
        <v>20.689999999999998</v>
      </c>
      <c r="Q403" s="414">
        <f t="shared" si="39"/>
        <v>-0.96000000000000085</v>
      </c>
      <c r="R403" s="415">
        <f t="shared" si="40"/>
        <v>0.95565819861431867</v>
      </c>
      <c r="T403" s="387" t="str">
        <f>VLOOKUP(A403,'crop 22'!$A$10:$A$724,1,0)</f>
        <v>COMPETITION</v>
      </c>
    </row>
    <row r="404" spans="1:20" ht="12" customHeight="1">
      <c r="A404" s="410" t="s">
        <v>995</v>
      </c>
      <c r="B404" s="410" t="s">
        <v>915</v>
      </c>
      <c r="C404" s="411">
        <v>0.1</v>
      </c>
      <c r="D404" s="411">
        <v>2.39</v>
      </c>
      <c r="E404" s="411">
        <v>52.08</v>
      </c>
      <c r="F404" s="412" t="s">
        <v>910</v>
      </c>
      <c r="G404" s="412" t="s">
        <v>910</v>
      </c>
      <c r="H404" s="411">
        <v>65.98</v>
      </c>
      <c r="I404" s="393">
        <f t="shared" si="37"/>
        <v>118.06</v>
      </c>
      <c r="J404" s="411">
        <v>0.1</v>
      </c>
      <c r="K404" s="411">
        <v>1.7</v>
      </c>
      <c r="L404" s="411">
        <v>46.63</v>
      </c>
      <c r="M404" s="413">
        <v>15.13</v>
      </c>
      <c r="N404" s="413">
        <v>31.5</v>
      </c>
      <c r="O404" s="411">
        <v>66.3</v>
      </c>
      <c r="P404" s="393">
        <f t="shared" si="38"/>
        <v>112.93</v>
      </c>
      <c r="Q404" s="414">
        <f t="shared" si="39"/>
        <v>-5.1299999999999955</v>
      </c>
      <c r="R404" s="415">
        <f t="shared" si="40"/>
        <v>0.9565475182110792</v>
      </c>
      <c r="T404" s="387" t="str">
        <f>VLOOKUP(A404,'crop 22'!$A$10:$A$724,1,0)</f>
        <v>CONCA D'OR</v>
      </c>
    </row>
    <row r="405" spans="1:20" ht="12" customHeight="1">
      <c r="A405" s="410" t="s">
        <v>997</v>
      </c>
      <c r="B405" s="410" t="s">
        <v>915</v>
      </c>
      <c r="C405" s="411">
        <v>0</v>
      </c>
      <c r="D405" s="411">
        <v>0.18</v>
      </c>
      <c r="E405" s="411">
        <v>0.4</v>
      </c>
      <c r="F405" s="412" t="s">
        <v>910</v>
      </c>
      <c r="G405" s="412" t="s">
        <v>910</v>
      </c>
      <c r="H405" s="411">
        <v>6.07</v>
      </c>
      <c r="I405" s="393">
        <f t="shared" si="37"/>
        <v>6.4700000000000006</v>
      </c>
      <c r="J405" s="411">
        <v>0</v>
      </c>
      <c r="K405" s="411">
        <v>0.17</v>
      </c>
      <c r="L405" s="411">
        <v>0.95</v>
      </c>
      <c r="M405" s="413">
        <v>0.7</v>
      </c>
      <c r="N405" s="413">
        <v>0.25</v>
      </c>
      <c r="O405" s="411">
        <v>3.97</v>
      </c>
      <c r="P405" s="393">
        <f t="shared" si="38"/>
        <v>4.92</v>
      </c>
      <c r="Q405" s="414">
        <f t="shared" si="39"/>
        <v>-1.5500000000000007</v>
      </c>
      <c r="R405" s="415">
        <f t="shared" si="40"/>
        <v>0.76043276661514669</v>
      </c>
      <c r="T405" s="387" t="str">
        <f>VLOOKUP(A405,'crop 22'!$A$10:$A$724,1,0)</f>
        <v>CORCOVADO</v>
      </c>
    </row>
    <row r="406" spans="1:20" ht="12" customHeight="1">
      <c r="A406" s="410" t="s">
        <v>1002</v>
      </c>
      <c r="B406" s="410" t="s">
        <v>915</v>
      </c>
      <c r="C406" s="411">
        <v>0.01</v>
      </c>
      <c r="D406" s="411">
        <v>1.05</v>
      </c>
      <c r="E406" s="411">
        <v>2.54</v>
      </c>
      <c r="F406" s="412" t="s">
        <v>910</v>
      </c>
      <c r="G406" s="412" t="s">
        <v>910</v>
      </c>
      <c r="H406" s="411">
        <v>7.08</v>
      </c>
      <c r="I406" s="393">
        <f t="shared" si="37"/>
        <v>9.620000000000001</v>
      </c>
      <c r="J406" s="411">
        <v>0</v>
      </c>
      <c r="K406" s="411">
        <v>1.37</v>
      </c>
      <c r="L406" s="411">
        <v>3.64</v>
      </c>
      <c r="M406" s="413">
        <v>3.42</v>
      </c>
      <c r="N406" s="413">
        <v>0.23</v>
      </c>
      <c r="O406" s="411">
        <v>9.39</v>
      </c>
      <c r="P406" s="393">
        <f t="shared" si="38"/>
        <v>13.030000000000001</v>
      </c>
      <c r="Q406" s="414">
        <f t="shared" si="39"/>
        <v>3.41</v>
      </c>
      <c r="R406" s="415">
        <f t="shared" si="40"/>
        <v>1.3544698544698544</v>
      </c>
      <c r="T406" s="387" t="str">
        <f>VLOOKUP(A406,'crop 22'!$A$10:$A$724,1,0)</f>
        <v>CORVETTE</v>
      </c>
    </row>
    <row r="407" spans="1:20" ht="12" customHeight="1">
      <c r="A407" s="410" t="s">
        <v>1010</v>
      </c>
      <c r="B407" s="410" t="s">
        <v>915</v>
      </c>
      <c r="C407" s="411">
        <v>0</v>
      </c>
      <c r="D407" s="411">
        <v>0</v>
      </c>
      <c r="E407" s="411">
        <v>0.13</v>
      </c>
      <c r="F407" s="412" t="s">
        <v>910</v>
      </c>
      <c r="G407" s="412" t="s">
        <v>910</v>
      </c>
      <c r="H407" s="411">
        <v>0.64</v>
      </c>
      <c r="I407" s="393">
        <f t="shared" si="37"/>
        <v>0.77</v>
      </c>
      <c r="J407" s="411">
        <v>0</v>
      </c>
      <c r="K407" s="411">
        <v>0</v>
      </c>
      <c r="L407" s="411">
        <v>0.44</v>
      </c>
      <c r="M407" s="413">
        <v>0.19</v>
      </c>
      <c r="N407" s="413">
        <v>0.24</v>
      </c>
      <c r="O407" s="411">
        <v>0.17</v>
      </c>
      <c r="P407" s="393">
        <f t="shared" si="38"/>
        <v>0.61</v>
      </c>
      <c r="Q407" s="414">
        <f t="shared" si="39"/>
        <v>-0.16000000000000003</v>
      </c>
      <c r="R407" s="415">
        <f t="shared" si="40"/>
        <v>0.79220779220779214</v>
      </c>
      <c r="T407" s="387" t="str">
        <f>VLOOKUP(A407,'crop 22'!$A$10:$A$724,1,0)</f>
        <v>DALI</v>
      </c>
    </row>
    <row r="408" spans="1:20" ht="12" customHeight="1">
      <c r="A408" s="410" t="s">
        <v>1011</v>
      </c>
      <c r="B408" s="410" t="s">
        <v>915</v>
      </c>
      <c r="C408" s="411">
        <v>0.06</v>
      </c>
      <c r="D408" s="411">
        <v>6.81</v>
      </c>
      <c r="E408" s="411">
        <v>7.91</v>
      </c>
      <c r="F408" s="412" t="s">
        <v>910</v>
      </c>
      <c r="G408" s="412" t="s">
        <v>910</v>
      </c>
      <c r="H408" s="411">
        <v>42.76</v>
      </c>
      <c r="I408" s="393">
        <f t="shared" si="37"/>
        <v>50.67</v>
      </c>
      <c r="J408" s="411">
        <v>0.04</v>
      </c>
      <c r="K408" s="411">
        <v>7.24</v>
      </c>
      <c r="L408" s="411">
        <v>8.57</v>
      </c>
      <c r="M408" s="413">
        <v>2.67</v>
      </c>
      <c r="N408" s="413">
        <v>5.9</v>
      </c>
      <c r="O408" s="411">
        <v>42.27</v>
      </c>
      <c r="P408" s="393">
        <f t="shared" si="38"/>
        <v>50.84</v>
      </c>
      <c r="Q408" s="414">
        <f t="shared" si="39"/>
        <v>0.17000000000000171</v>
      </c>
      <c r="R408" s="415">
        <f t="shared" si="40"/>
        <v>1.003355042431419</v>
      </c>
      <c r="T408" s="387" t="str">
        <f>VLOOKUP(A408,'crop 22'!$A$10:$A$724,1,0)</f>
        <v>DALIAN</v>
      </c>
    </row>
    <row r="409" spans="1:20" ht="12" customHeight="1">
      <c r="A409" s="410" t="s">
        <v>840</v>
      </c>
      <c r="B409" s="410" t="s">
        <v>1015</v>
      </c>
      <c r="C409" s="416">
        <v>0</v>
      </c>
      <c r="D409" s="416">
        <v>0</v>
      </c>
      <c r="E409" s="416">
        <v>0</v>
      </c>
      <c r="F409" s="412" t="s">
        <v>910</v>
      </c>
      <c r="G409" s="412" t="s">
        <v>910</v>
      </c>
      <c r="H409" s="416">
        <v>0.36</v>
      </c>
      <c r="I409" s="417">
        <f t="shared" si="37"/>
        <v>0.36</v>
      </c>
      <c r="J409" s="416">
        <v>0</v>
      </c>
      <c r="K409" s="416">
        <v>0.19</v>
      </c>
      <c r="L409" s="416">
        <v>0.06</v>
      </c>
      <c r="M409" s="416">
        <v>0</v>
      </c>
      <c r="N409" s="416">
        <v>0.06</v>
      </c>
      <c r="O409" s="416">
        <v>0.06</v>
      </c>
      <c r="P409" s="417">
        <f t="shared" si="38"/>
        <v>0.12</v>
      </c>
      <c r="Q409" s="414">
        <f t="shared" si="39"/>
        <v>-0.24</v>
      </c>
      <c r="R409" s="415">
        <f t="shared" si="40"/>
        <v>0.33333333333333331</v>
      </c>
      <c r="T409" s="387" t="str">
        <f>VLOOKUP(A409,'crop 22'!$A$10:$A$724,1,0)</f>
        <v>DIGAME</v>
      </c>
    </row>
    <row r="410" spans="1:20" ht="12" customHeight="1">
      <c r="A410" s="410" t="s">
        <v>1016</v>
      </c>
      <c r="B410" s="410" t="s">
        <v>915</v>
      </c>
      <c r="C410" s="411">
        <v>0</v>
      </c>
      <c r="D410" s="411">
        <v>0</v>
      </c>
      <c r="E410" s="411">
        <v>0</v>
      </c>
      <c r="F410" s="412" t="s">
        <v>910</v>
      </c>
      <c r="G410" s="412" t="s">
        <v>910</v>
      </c>
      <c r="H410" s="411">
        <v>0</v>
      </c>
      <c r="I410" s="393">
        <f t="shared" si="37"/>
        <v>0</v>
      </c>
      <c r="J410" s="411">
        <v>0.01</v>
      </c>
      <c r="K410" s="411">
        <v>0</v>
      </c>
      <c r="L410" s="411">
        <v>0</v>
      </c>
      <c r="M410" s="413">
        <v>0</v>
      </c>
      <c r="N410" s="413">
        <v>0</v>
      </c>
      <c r="O410" s="411">
        <v>0.02</v>
      </c>
      <c r="P410" s="393">
        <f t="shared" si="38"/>
        <v>0.02</v>
      </c>
      <c r="Q410" s="414">
        <f t="shared" si="39"/>
        <v>0.02</v>
      </c>
      <c r="R410" s="415"/>
      <c r="T410" s="387" t="str">
        <f>VLOOKUP(A410,'crop 22'!$A$10:$A$724,1,0)</f>
        <v>DIWALI</v>
      </c>
    </row>
    <row r="411" spans="1:20" ht="12" customHeight="1">
      <c r="A411" s="410" t="s">
        <v>1018</v>
      </c>
      <c r="B411" s="410" t="s">
        <v>915</v>
      </c>
      <c r="C411" s="411">
        <v>0</v>
      </c>
      <c r="D411" s="411">
        <v>0</v>
      </c>
      <c r="E411" s="411">
        <v>0.43</v>
      </c>
      <c r="F411" s="412" t="s">
        <v>910</v>
      </c>
      <c r="G411" s="412" t="s">
        <v>910</v>
      </c>
      <c r="H411" s="411">
        <v>1.05</v>
      </c>
      <c r="I411" s="393">
        <f t="shared" si="37"/>
        <v>1.48</v>
      </c>
      <c r="J411" s="411">
        <v>0</v>
      </c>
      <c r="K411" s="411">
        <v>0</v>
      </c>
      <c r="L411" s="411">
        <v>0.05</v>
      </c>
      <c r="M411" s="413">
        <v>0.05</v>
      </c>
      <c r="N411" s="413">
        <v>0</v>
      </c>
      <c r="O411" s="411">
        <v>1.83</v>
      </c>
      <c r="P411" s="393">
        <f t="shared" si="38"/>
        <v>1.8800000000000001</v>
      </c>
      <c r="Q411" s="414">
        <f t="shared" si="39"/>
        <v>0.40000000000000013</v>
      </c>
      <c r="R411" s="415">
        <f>P411/I411</f>
        <v>1.2702702702702704</v>
      </c>
      <c r="T411" s="387" t="str">
        <f>VLOOKUP(A411,'crop 22'!$A$10:$A$724,1,0)</f>
        <v>DONACION</v>
      </c>
    </row>
    <row r="412" spans="1:20" ht="12" customHeight="1">
      <c r="A412" s="410" t="s">
        <v>1019</v>
      </c>
      <c r="B412" s="410" t="s">
        <v>915</v>
      </c>
      <c r="C412" s="411">
        <v>0</v>
      </c>
      <c r="D412" s="411">
        <v>0</v>
      </c>
      <c r="E412" s="411">
        <v>1.04</v>
      </c>
      <c r="F412" s="412" t="s">
        <v>910</v>
      </c>
      <c r="G412" s="412" t="s">
        <v>910</v>
      </c>
      <c r="H412" s="411">
        <v>2.62</v>
      </c>
      <c r="I412" s="393">
        <f t="shared" si="37"/>
        <v>3.66</v>
      </c>
      <c r="J412" s="411">
        <v>0</v>
      </c>
      <c r="K412" s="411">
        <v>0</v>
      </c>
      <c r="L412" s="411">
        <v>0.79</v>
      </c>
      <c r="M412" s="413">
        <v>0.79</v>
      </c>
      <c r="N412" s="413">
        <v>0</v>
      </c>
      <c r="O412" s="411">
        <v>2.58</v>
      </c>
      <c r="P412" s="393">
        <f t="shared" si="38"/>
        <v>3.37</v>
      </c>
      <c r="Q412" s="414">
        <f t="shared" si="39"/>
        <v>-0.29000000000000004</v>
      </c>
      <c r="R412" s="415">
        <f>P412/I412</f>
        <v>0.92076502732240439</v>
      </c>
      <c r="T412" s="387" t="str">
        <f>VLOOKUP(A412,'crop 22'!$A$10:$A$724,1,0)</f>
        <v>DONATO</v>
      </c>
    </row>
    <row r="413" spans="1:20" ht="12" customHeight="1">
      <c r="A413" s="410" t="s">
        <v>1026</v>
      </c>
      <c r="B413" s="410" t="s">
        <v>915</v>
      </c>
      <c r="C413" s="411">
        <v>0.02</v>
      </c>
      <c r="D413" s="411">
        <v>0</v>
      </c>
      <c r="E413" s="411">
        <v>1.25</v>
      </c>
      <c r="F413" s="412" t="s">
        <v>910</v>
      </c>
      <c r="G413" s="412" t="s">
        <v>910</v>
      </c>
      <c r="H413" s="411">
        <v>0.62</v>
      </c>
      <c r="I413" s="393">
        <f t="shared" si="37"/>
        <v>1.87</v>
      </c>
      <c r="J413" s="411">
        <v>0.04</v>
      </c>
      <c r="K413" s="411">
        <v>0.24</v>
      </c>
      <c r="L413" s="411">
        <v>0.47</v>
      </c>
      <c r="M413" s="413">
        <v>0.34</v>
      </c>
      <c r="N413" s="413">
        <v>0.13</v>
      </c>
      <c r="O413" s="411">
        <v>1.95</v>
      </c>
      <c r="P413" s="393">
        <f t="shared" si="38"/>
        <v>2.42</v>
      </c>
      <c r="Q413" s="414">
        <f t="shared" si="39"/>
        <v>0.54999999999999982</v>
      </c>
      <c r="R413" s="415">
        <f>P413/I413</f>
        <v>1.2941176470588234</v>
      </c>
      <c r="T413" s="387" t="str">
        <f>VLOOKUP(A413,'crop 22'!$A$10:$A$724,1,0)</f>
        <v>EL CAPITAN</v>
      </c>
    </row>
    <row r="414" spans="1:20" ht="12" customHeight="1">
      <c r="A414" s="410" t="s">
        <v>1028</v>
      </c>
      <c r="B414" s="410" t="s">
        <v>915</v>
      </c>
      <c r="C414" s="411">
        <v>0.01</v>
      </c>
      <c r="D414" s="411">
        <v>0.5</v>
      </c>
      <c r="E414" s="411">
        <v>1.91</v>
      </c>
      <c r="F414" s="412" t="s">
        <v>910</v>
      </c>
      <c r="G414" s="412" t="s">
        <v>910</v>
      </c>
      <c r="H414" s="411">
        <v>13.05</v>
      </c>
      <c r="I414" s="393">
        <f t="shared" si="37"/>
        <v>14.96</v>
      </c>
      <c r="J414" s="411">
        <v>0.01</v>
      </c>
      <c r="K414" s="411">
        <v>1.07</v>
      </c>
      <c r="L414" s="411">
        <v>3.88</v>
      </c>
      <c r="M414" s="413">
        <v>2.67</v>
      </c>
      <c r="N414" s="413">
        <v>1.21</v>
      </c>
      <c r="O414" s="411">
        <v>10.63</v>
      </c>
      <c r="P414" s="393">
        <f t="shared" si="38"/>
        <v>14.510000000000002</v>
      </c>
      <c r="Q414" s="414">
        <f t="shared" si="39"/>
        <v>-0.44999999999999929</v>
      </c>
      <c r="R414" s="415">
        <f>P414/I414</f>
        <v>0.96991978609625673</v>
      </c>
      <c r="T414" s="387" t="str">
        <f>VLOOKUP(A414,'crop 22'!$A$10:$A$724,1,0)</f>
        <v>ELDORET</v>
      </c>
    </row>
    <row r="415" spans="1:20" ht="12" customHeight="1">
      <c r="A415" s="410" t="s">
        <v>1029</v>
      </c>
      <c r="B415" s="410" t="s">
        <v>915</v>
      </c>
      <c r="C415" s="411">
        <v>0</v>
      </c>
      <c r="D415" s="411">
        <v>0</v>
      </c>
      <c r="E415" s="411">
        <v>0</v>
      </c>
      <c r="F415" s="412" t="s">
        <v>910</v>
      </c>
      <c r="G415" s="412" t="s">
        <v>910</v>
      </c>
      <c r="H415" s="411">
        <v>0</v>
      </c>
      <c r="I415" s="393">
        <f t="shared" si="37"/>
        <v>0</v>
      </c>
      <c r="J415" s="411">
        <v>0.02</v>
      </c>
      <c r="K415" s="411">
        <v>0</v>
      </c>
      <c r="L415" s="411">
        <v>0.04</v>
      </c>
      <c r="M415" s="413">
        <v>0.02</v>
      </c>
      <c r="N415" s="413">
        <v>0.02</v>
      </c>
      <c r="O415" s="411">
        <v>0</v>
      </c>
      <c r="P415" s="393">
        <f t="shared" si="38"/>
        <v>0.04</v>
      </c>
      <c r="Q415" s="414">
        <f t="shared" si="39"/>
        <v>0.04</v>
      </c>
      <c r="R415" s="415"/>
      <c r="T415" s="387" t="str">
        <f>VLOOKUP(A415,'crop 22'!$A$10:$A$724,1,0)</f>
        <v>EL DRAGON</v>
      </c>
    </row>
    <row r="416" spans="1:20" ht="12" customHeight="1">
      <c r="A416" s="410" t="s">
        <v>1034</v>
      </c>
      <c r="B416" s="410" t="s">
        <v>915</v>
      </c>
      <c r="C416" s="411">
        <v>0</v>
      </c>
      <c r="D416" s="411">
        <v>0</v>
      </c>
      <c r="E416" s="411">
        <v>0</v>
      </c>
      <c r="F416" s="412" t="s">
        <v>910</v>
      </c>
      <c r="G416" s="412" t="s">
        <v>910</v>
      </c>
      <c r="H416" s="411">
        <v>0</v>
      </c>
      <c r="I416" s="393">
        <f t="shared" si="37"/>
        <v>0</v>
      </c>
      <c r="J416" s="411">
        <v>0.01</v>
      </c>
      <c r="K416" s="411">
        <v>0</v>
      </c>
      <c r="L416" s="411">
        <v>0</v>
      </c>
      <c r="M416" s="413">
        <v>0</v>
      </c>
      <c r="N416" s="413">
        <v>0</v>
      </c>
      <c r="O416" s="411">
        <v>0.1</v>
      </c>
      <c r="P416" s="393">
        <f t="shared" si="38"/>
        <v>0.1</v>
      </c>
      <c r="Q416" s="414">
        <f t="shared" si="39"/>
        <v>0.1</v>
      </c>
      <c r="R416" s="415"/>
      <c r="T416" s="387" t="str">
        <f>VLOOKUP(A416,'crop 22'!$A$10:$A$724,1,0)</f>
        <v>ENSOR</v>
      </c>
    </row>
    <row r="417" spans="1:20" s="568" customFormat="1" ht="12" customHeight="1">
      <c r="A417" s="410" t="s">
        <v>1038</v>
      </c>
      <c r="B417" s="410" t="s">
        <v>915</v>
      </c>
      <c r="C417" s="411">
        <v>0</v>
      </c>
      <c r="D417" s="411">
        <v>0.47</v>
      </c>
      <c r="E417" s="411">
        <v>0.14000000000000001</v>
      </c>
      <c r="F417" s="412" t="s">
        <v>910</v>
      </c>
      <c r="G417" s="412" t="s">
        <v>910</v>
      </c>
      <c r="H417" s="411">
        <v>1.05</v>
      </c>
      <c r="I417" s="393">
        <f t="shared" si="37"/>
        <v>1.19</v>
      </c>
      <c r="J417" s="411">
        <v>0</v>
      </c>
      <c r="K417" s="411">
        <v>0.54</v>
      </c>
      <c r="L417" s="411">
        <v>0.61</v>
      </c>
      <c r="M417" s="413">
        <v>0.38</v>
      </c>
      <c r="N417" s="413">
        <v>0.23</v>
      </c>
      <c r="O417" s="411">
        <v>1.22</v>
      </c>
      <c r="P417" s="393">
        <f t="shared" si="38"/>
        <v>1.83</v>
      </c>
      <c r="Q417" s="414">
        <f t="shared" si="39"/>
        <v>0.64000000000000012</v>
      </c>
      <c r="R417" s="415">
        <f>P417/I417</f>
        <v>1.5378151260504203</v>
      </c>
      <c r="S417" s="387"/>
      <c r="T417" s="387" t="str">
        <f>VLOOKUP(A417,'crop 22'!$A$10:$A$724,1,0)</f>
        <v>ESSENCE</v>
      </c>
    </row>
    <row r="418" spans="1:20" s="576" customFormat="1" ht="12" customHeight="1">
      <c r="A418" s="410" t="s">
        <v>1039</v>
      </c>
      <c r="B418" s="410" t="s">
        <v>915</v>
      </c>
      <c r="C418" s="411">
        <v>0</v>
      </c>
      <c r="D418" s="411">
        <v>0</v>
      </c>
      <c r="E418" s="411">
        <v>0</v>
      </c>
      <c r="F418" s="412" t="s">
        <v>910</v>
      </c>
      <c r="G418" s="412" t="s">
        <v>910</v>
      </c>
      <c r="H418" s="411">
        <v>0</v>
      </c>
      <c r="I418" s="393">
        <f t="shared" si="37"/>
        <v>0</v>
      </c>
      <c r="J418" s="411">
        <v>0.01</v>
      </c>
      <c r="K418" s="411">
        <v>0</v>
      </c>
      <c r="L418" s="411">
        <v>0</v>
      </c>
      <c r="M418" s="413">
        <v>0</v>
      </c>
      <c r="N418" s="413">
        <v>0</v>
      </c>
      <c r="O418" s="411">
        <v>0.09</v>
      </c>
      <c r="P418" s="393">
        <f t="shared" si="38"/>
        <v>0.09</v>
      </c>
      <c r="Q418" s="414">
        <f t="shared" si="39"/>
        <v>0.09</v>
      </c>
      <c r="R418" s="415"/>
      <c r="S418" s="387"/>
      <c r="T418" s="387" t="str">
        <f>VLOOKUP(A418,'crop 22'!$A$10:$A$724,1,0)</f>
        <v>ETUDE</v>
      </c>
    </row>
    <row r="419" spans="1:20" ht="12" customHeight="1">
      <c r="A419" s="410" t="s">
        <v>1047</v>
      </c>
      <c r="B419" s="410" t="s">
        <v>915</v>
      </c>
      <c r="C419" s="411">
        <v>0</v>
      </c>
      <c r="D419" s="411">
        <v>0</v>
      </c>
      <c r="E419" s="411">
        <v>0.26</v>
      </c>
      <c r="F419" s="412" t="s">
        <v>910</v>
      </c>
      <c r="G419" s="412" t="s">
        <v>910</v>
      </c>
      <c r="H419" s="411">
        <v>0.49</v>
      </c>
      <c r="I419" s="393">
        <f t="shared" si="37"/>
        <v>0.75</v>
      </c>
      <c r="J419" s="411">
        <v>0</v>
      </c>
      <c r="K419" s="411">
        <v>0</v>
      </c>
      <c r="L419" s="411">
        <v>0</v>
      </c>
      <c r="M419" s="413">
        <v>0</v>
      </c>
      <c r="N419" s="413">
        <v>0</v>
      </c>
      <c r="O419" s="411">
        <v>0.54</v>
      </c>
      <c r="P419" s="393">
        <f t="shared" si="38"/>
        <v>0.54</v>
      </c>
      <c r="Q419" s="414">
        <f t="shared" si="39"/>
        <v>-0.20999999999999996</v>
      </c>
      <c r="R419" s="415">
        <f t="shared" ref="R419:R457" si="41">P419/I419</f>
        <v>0.72000000000000008</v>
      </c>
      <c r="T419" s="387" t="str">
        <f>VLOOKUP(A419,'crop 22'!$A$10:$A$724,1,0)</f>
        <v>FASTRADA</v>
      </c>
    </row>
    <row r="420" spans="1:20" ht="12" customHeight="1">
      <c r="A420" s="410" t="s">
        <v>1048</v>
      </c>
      <c r="B420" s="410" t="s">
        <v>915</v>
      </c>
      <c r="C420" s="411">
        <v>0</v>
      </c>
      <c r="D420" s="411">
        <v>0</v>
      </c>
      <c r="E420" s="411">
        <v>0.3</v>
      </c>
      <c r="F420" s="412" t="s">
        <v>910</v>
      </c>
      <c r="G420" s="412" t="s">
        <v>910</v>
      </c>
      <c r="H420" s="411">
        <v>0.77</v>
      </c>
      <c r="I420" s="393">
        <f t="shared" si="37"/>
        <v>1.07</v>
      </c>
      <c r="J420" s="411">
        <v>0</v>
      </c>
      <c r="K420" s="411">
        <v>0</v>
      </c>
      <c r="L420" s="411">
        <v>0.4</v>
      </c>
      <c r="M420" s="413">
        <v>0.25</v>
      </c>
      <c r="N420" s="413">
        <v>0.15</v>
      </c>
      <c r="O420" s="411">
        <v>0.72</v>
      </c>
      <c r="P420" s="393">
        <f t="shared" si="38"/>
        <v>1.1200000000000001</v>
      </c>
      <c r="Q420" s="414">
        <f t="shared" si="39"/>
        <v>5.0000000000000044E-2</v>
      </c>
      <c r="R420" s="415">
        <f t="shared" si="41"/>
        <v>1.0467289719626169</v>
      </c>
      <c r="T420" s="387" t="str">
        <f>VLOOKUP(A420,'crop 22'!$A$10:$A$724,1,0)</f>
        <v>FEDORA</v>
      </c>
    </row>
    <row r="421" spans="1:20" ht="12" customHeight="1">
      <c r="A421" s="410" t="s">
        <v>1052</v>
      </c>
      <c r="B421" s="410" t="s">
        <v>915</v>
      </c>
      <c r="C421" s="411">
        <v>0</v>
      </c>
      <c r="D421" s="411">
        <v>0.94</v>
      </c>
      <c r="E421" s="411">
        <v>10.91</v>
      </c>
      <c r="F421" s="412" t="s">
        <v>910</v>
      </c>
      <c r="G421" s="412" t="s">
        <v>910</v>
      </c>
      <c r="H421" s="411">
        <v>14.69</v>
      </c>
      <c r="I421" s="393">
        <f t="shared" si="37"/>
        <v>25.6</v>
      </c>
      <c r="J421" s="411">
        <v>0</v>
      </c>
      <c r="K421" s="411">
        <v>0.6</v>
      </c>
      <c r="L421" s="411">
        <v>8.77</v>
      </c>
      <c r="M421" s="413">
        <v>6.02</v>
      </c>
      <c r="N421" s="413">
        <v>2.75</v>
      </c>
      <c r="O421" s="411">
        <v>18.57</v>
      </c>
      <c r="P421" s="393">
        <f t="shared" si="38"/>
        <v>27.34</v>
      </c>
      <c r="Q421" s="414">
        <f t="shared" si="39"/>
        <v>1.7399999999999984</v>
      </c>
      <c r="R421" s="415">
        <f t="shared" si="41"/>
        <v>1.0679687499999999</v>
      </c>
      <c r="T421" s="387" t="str">
        <f>VLOOKUP(A421,'crop 22'!$A$10:$A$724,1,0)</f>
        <v>FOREVER</v>
      </c>
    </row>
    <row r="422" spans="1:20" ht="12" customHeight="1">
      <c r="A422" s="410" t="s">
        <v>1059</v>
      </c>
      <c r="B422" s="410" t="s">
        <v>915</v>
      </c>
      <c r="C422" s="411">
        <v>0</v>
      </c>
      <c r="D422" s="411">
        <v>0.05</v>
      </c>
      <c r="E422" s="411">
        <v>4</v>
      </c>
      <c r="F422" s="412" t="s">
        <v>910</v>
      </c>
      <c r="G422" s="412" t="s">
        <v>910</v>
      </c>
      <c r="H422" s="411">
        <v>11.35</v>
      </c>
      <c r="I422" s="393">
        <f t="shared" si="37"/>
        <v>15.35</v>
      </c>
      <c r="J422" s="411">
        <v>0.01</v>
      </c>
      <c r="K422" s="411">
        <v>0.78</v>
      </c>
      <c r="L422" s="411">
        <v>5.77</v>
      </c>
      <c r="M422" s="413">
        <v>3.26</v>
      </c>
      <c r="N422" s="413">
        <v>2.5099999999999998</v>
      </c>
      <c r="O422" s="411">
        <v>11.24</v>
      </c>
      <c r="P422" s="393">
        <f t="shared" si="38"/>
        <v>17.009999999999998</v>
      </c>
      <c r="Q422" s="414">
        <f t="shared" si="39"/>
        <v>1.6599999999999984</v>
      </c>
      <c r="R422" s="415">
        <f t="shared" si="41"/>
        <v>1.1081433224755699</v>
      </c>
      <c r="T422" s="387" t="str">
        <f>VLOOKUP(A422,'crop 22'!$A$10:$A$724,1,0)</f>
        <v>FRONTERA</v>
      </c>
    </row>
    <row r="423" spans="1:20" ht="12" customHeight="1">
      <c r="A423" s="410" t="s">
        <v>1062</v>
      </c>
      <c r="B423" s="410" t="s">
        <v>915</v>
      </c>
      <c r="C423" s="411">
        <v>0</v>
      </c>
      <c r="D423" s="411">
        <v>0</v>
      </c>
      <c r="E423" s="411">
        <v>0.16</v>
      </c>
      <c r="F423" s="412" t="s">
        <v>910</v>
      </c>
      <c r="G423" s="412" t="s">
        <v>910</v>
      </c>
      <c r="H423" s="411">
        <v>2.96</v>
      </c>
      <c r="I423" s="393">
        <f t="shared" si="37"/>
        <v>3.12</v>
      </c>
      <c r="J423" s="411">
        <v>0</v>
      </c>
      <c r="K423" s="411">
        <v>0.4</v>
      </c>
      <c r="L423" s="411">
        <v>0</v>
      </c>
      <c r="M423" s="413">
        <v>0</v>
      </c>
      <c r="N423" s="413">
        <v>0</v>
      </c>
      <c r="O423" s="411">
        <v>1.32</v>
      </c>
      <c r="P423" s="393">
        <f t="shared" si="38"/>
        <v>1.32</v>
      </c>
      <c r="Q423" s="414">
        <f t="shared" si="39"/>
        <v>-1.8</v>
      </c>
      <c r="R423" s="415">
        <f t="shared" si="41"/>
        <v>0.42307692307692307</v>
      </c>
      <c r="T423" s="387" t="str">
        <f>VLOOKUP(A423,'crop 22'!$A$10:$A$724,1,0)</f>
        <v>FUJIAN</v>
      </c>
    </row>
    <row r="424" spans="1:20" ht="12" customHeight="1">
      <c r="A424" s="410" t="s">
        <v>1065</v>
      </c>
      <c r="B424" s="410" t="s">
        <v>915</v>
      </c>
      <c r="C424" s="411">
        <v>0</v>
      </c>
      <c r="D424" s="411">
        <v>0</v>
      </c>
      <c r="E424" s="411">
        <v>0.18</v>
      </c>
      <c r="F424" s="412" t="s">
        <v>910</v>
      </c>
      <c r="G424" s="412" t="s">
        <v>910</v>
      </c>
      <c r="H424" s="411">
        <v>0.02</v>
      </c>
      <c r="I424" s="393">
        <f t="shared" si="37"/>
        <v>0.19999999999999998</v>
      </c>
      <c r="J424" s="411">
        <v>0</v>
      </c>
      <c r="K424" s="411">
        <v>0.25</v>
      </c>
      <c r="L424" s="411">
        <v>0</v>
      </c>
      <c r="M424" s="413">
        <v>0</v>
      </c>
      <c r="N424" s="413">
        <v>0</v>
      </c>
      <c r="O424" s="411">
        <v>0.32</v>
      </c>
      <c r="P424" s="393">
        <f t="shared" si="38"/>
        <v>0.32</v>
      </c>
      <c r="Q424" s="414">
        <f t="shared" si="39"/>
        <v>0.12000000000000002</v>
      </c>
      <c r="R424" s="415">
        <f t="shared" si="41"/>
        <v>1.6</v>
      </c>
      <c r="T424" s="387" t="str">
        <f>VLOOKUP(A424,'crop 22'!$A$10:$A$724,1,0)</f>
        <v>GALIBIER</v>
      </c>
    </row>
    <row r="425" spans="1:20" ht="12" customHeight="1">
      <c r="A425" s="410" t="s">
        <v>1066</v>
      </c>
      <c r="B425" s="410" t="s">
        <v>915</v>
      </c>
      <c r="C425" s="411">
        <v>0</v>
      </c>
      <c r="D425" s="411">
        <v>7.0000000000000007E-2</v>
      </c>
      <c r="E425" s="411">
        <v>0.32</v>
      </c>
      <c r="F425" s="412" t="s">
        <v>910</v>
      </c>
      <c r="G425" s="412" t="s">
        <v>910</v>
      </c>
      <c r="H425" s="411">
        <v>0.99</v>
      </c>
      <c r="I425" s="393">
        <f t="shared" ref="I425:I485" si="42">H425+E425</f>
        <v>1.31</v>
      </c>
      <c r="J425" s="411">
        <v>0.01</v>
      </c>
      <c r="K425" s="411">
        <v>0</v>
      </c>
      <c r="L425" s="411">
        <v>0.36</v>
      </c>
      <c r="M425" s="413">
        <v>0.36</v>
      </c>
      <c r="N425" s="413">
        <v>0</v>
      </c>
      <c r="O425" s="411">
        <v>1.08</v>
      </c>
      <c r="P425" s="393">
        <f t="shared" ref="P425:P485" si="43">O425+L425</f>
        <v>1.44</v>
      </c>
      <c r="Q425" s="414">
        <f t="shared" ref="Q425:Q485" si="44">P425-I425</f>
        <v>0.12999999999999989</v>
      </c>
      <c r="R425" s="415">
        <f t="shared" si="41"/>
        <v>1.0992366412213739</v>
      </c>
      <c r="T425" s="387" t="str">
        <f>VLOOKUP(A425,'crop 22'!$A$10:$A$724,1,0)</f>
        <v>GAUCHO</v>
      </c>
    </row>
    <row r="426" spans="1:20" ht="12" customHeight="1">
      <c r="A426" s="410" t="s">
        <v>1069</v>
      </c>
      <c r="B426" s="410" t="s">
        <v>915</v>
      </c>
      <c r="C426" s="411">
        <v>0</v>
      </c>
      <c r="D426" s="411">
        <v>0</v>
      </c>
      <c r="E426" s="411">
        <v>1.45</v>
      </c>
      <c r="F426" s="412" t="s">
        <v>910</v>
      </c>
      <c r="G426" s="412" t="s">
        <v>910</v>
      </c>
      <c r="H426" s="411">
        <v>5.38</v>
      </c>
      <c r="I426" s="393">
        <f t="shared" si="42"/>
        <v>6.83</v>
      </c>
      <c r="J426" s="411">
        <v>0</v>
      </c>
      <c r="K426" s="411">
        <v>0</v>
      </c>
      <c r="L426" s="411">
        <v>2.5299999999999998</v>
      </c>
      <c r="M426" s="413">
        <v>1.96</v>
      </c>
      <c r="N426" s="413">
        <v>0.56999999999999995</v>
      </c>
      <c r="O426" s="411">
        <v>4.3499999999999996</v>
      </c>
      <c r="P426" s="393">
        <f t="shared" si="43"/>
        <v>6.879999999999999</v>
      </c>
      <c r="Q426" s="414">
        <f t="shared" si="44"/>
        <v>4.9999999999998934E-2</v>
      </c>
      <c r="R426" s="415">
        <f t="shared" si="41"/>
        <v>1.0073206442166909</v>
      </c>
      <c r="T426" s="387" t="str">
        <f>VLOOKUP(A426,'crop 22'!$A$10:$A$724,1,0)</f>
        <v>GENZANO</v>
      </c>
    </row>
    <row r="427" spans="1:20" ht="12" customHeight="1">
      <c r="A427" s="410" t="s">
        <v>1071</v>
      </c>
      <c r="B427" s="410" t="s">
        <v>915</v>
      </c>
      <c r="C427" s="411">
        <v>0</v>
      </c>
      <c r="D427" s="411">
        <v>0.36</v>
      </c>
      <c r="E427" s="411">
        <v>1.28</v>
      </c>
      <c r="F427" s="412" t="s">
        <v>910</v>
      </c>
      <c r="G427" s="412" t="s">
        <v>910</v>
      </c>
      <c r="H427" s="411">
        <v>4.84</v>
      </c>
      <c r="I427" s="393">
        <f t="shared" si="42"/>
        <v>6.12</v>
      </c>
      <c r="J427" s="411">
        <v>0</v>
      </c>
      <c r="K427" s="411">
        <v>0.49</v>
      </c>
      <c r="L427" s="411">
        <v>2.0699999999999998</v>
      </c>
      <c r="M427" s="413">
        <v>0</v>
      </c>
      <c r="N427" s="413">
        <v>2.0699999999999998</v>
      </c>
      <c r="O427" s="411">
        <v>3.24</v>
      </c>
      <c r="P427" s="393">
        <f t="shared" si="43"/>
        <v>5.3100000000000005</v>
      </c>
      <c r="Q427" s="414">
        <f t="shared" si="44"/>
        <v>-0.80999999999999961</v>
      </c>
      <c r="R427" s="415">
        <f t="shared" si="41"/>
        <v>0.86764705882352944</v>
      </c>
      <c r="T427" s="387" t="str">
        <f>VLOOKUP(A427,'crop 22'!$A$10:$A$724,1,0)</f>
        <v>GOLD CITY</v>
      </c>
    </row>
    <row r="428" spans="1:20" ht="12" customHeight="1">
      <c r="A428" s="410" t="s">
        <v>1076</v>
      </c>
      <c r="B428" s="410" t="s">
        <v>915</v>
      </c>
      <c r="C428" s="411">
        <v>0</v>
      </c>
      <c r="D428" s="411">
        <v>0</v>
      </c>
      <c r="E428" s="411">
        <v>0.64</v>
      </c>
      <c r="F428" s="412" t="s">
        <v>910</v>
      </c>
      <c r="G428" s="412" t="s">
        <v>910</v>
      </c>
      <c r="H428" s="411">
        <v>1.29</v>
      </c>
      <c r="I428" s="393">
        <f t="shared" si="42"/>
        <v>1.9300000000000002</v>
      </c>
      <c r="J428" s="411">
        <v>0</v>
      </c>
      <c r="K428" s="411">
        <v>0</v>
      </c>
      <c r="L428" s="411">
        <v>0.57999999999999996</v>
      </c>
      <c r="M428" s="413">
        <v>0.57999999999999996</v>
      </c>
      <c r="N428" s="413">
        <v>0</v>
      </c>
      <c r="O428" s="411">
        <v>1.59</v>
      </c>
      <c r="P428" s="393">
        <f t="shared" si="43"/>
        <v>2.17</v>
      </c>
      <c r="Q428" s="414">
        <f t="shared" si="44"/>
        <v>0.23999999999999977</v>
      </c>
      <c r="R428" s="415">
        <f t="shared" si="41"/>
        <v>1.1243523316062174</v>
      </c>
      <c r="T428" s="387" t="str">
        <f>VLOOKUP(A428,'crop 22'!$A$10:$A$724,1,0)</f>
        <v>GRACEFULL</v>
      </c>
    </row>
    <row r="429" spans="1:20" ht="12" customHeight="1">
      <c r="A429" s="410" t="s">
        <v>1105</v>
      </c>
      <c r="B429" s="410" t="s">
        <v>915</v>
      </c>
      <c r="C429" s="411">
        <v>0</v>
      </c>
      <c r="D429" s="411">
        <v>0</v>
      </c>
      <c r="E429" s="411">
        <v>4.6399999999999997</v>
      </c>
      <c r="F429" s="412" t="s">
        <v>910</v>
      </c>
      <c r="G429" s="412" t="s">
        <v>910</v>
      </c>
      <c r="H429" s="411">
        <v>7.84</v>
      </c>
      <c r="I429" s="393">
        <f t="shared" si="42"/>
        <v>12.48</v>
      </c>
      <c r="J429" s="411">
        <v>0.01</v>
      </c>
      <c r="K429" s="411">
        <v>0.6</v>
      </c>
      <c r="L429" s="411">
        <v>4.8899999999999997</v>
      </c>
      <c r="M429" s="413">
        <v>2.08</v>
      </c>
      <c r="N429" s="413">
        <v>2.81</v>
      </c>
      <c r="O429" s="411">
        <v>7.98</v>
      </c>
      <c r="P429" s="393">
        <f t="shared" si="43"/>
        <v>12.870000000000001</v>
      </c>
      <c r="Q429" s="414">
        <f t="shared" si="44"/>
        <v>0.39000000000000057</v>
      </c>
      <c r="R429" s="415">
        <f t="shared" si="41"/>
        <v>1.03125</v>
      </c>
      <c r="T429" s="387" t="str">
        <f>VLOOKUP(A429,'crop 22'!$A$10:$A$724,1,0)</f>
        <v>LABRADOR</v>
      </c>
    </row>
    <row r="430" spans="1:20" ht="12" customHeight="1">
      <c r="A430" s="410" t="s">
        <v>1109</v>
      </c>
      <c r="B430" s="410" t="s">
        <v>915</v>
      </c>
      <c r="C430" s="411">
        <v>0</v>
      </c>
      <c r="D430" s="411">
        <v>0</v>
      </c>
      <c r="E430" s="411">
        <v>0.8</v>
      </c>
      <c r="F430" s="412" t="s">
        <v>910</v>
      </c>
      <c r="G430" s="412" t="s">
        <v>910</v>
      </c>
      <c r="H430" s="411">
        <v>0.24</v>
      </c>
      <c r="I430" s="393">
        <f t="shared" si="42"/>
        <v>1.04</v>
      </c>
      <c r="J430" s="411">
        <v>0</v>
      </c>
      <c r="K430" s="411">
        <v>0</v>
      </c>
      <c r="L430" s="411">
        <v>1.56</v>
      </c>
      <c r="M430" s="413">
        <v>1.56</v>
      </c>
      <c r="N430" s="413">
        <v>0</v>
      </c>
      <c r="O430" s="411">
        <v>1.6</v>
      </c>
      <c r="P430" s="393">
        <f t="shared" si="43"/>
        <v>3.16</v>
      </c>
      <c r="Q430" s="414">
        <f t="shared" si="44"/>
        <v>2.12</v>
      </c>
      <c r="R430" s="415">
        <f t="shared" si="41"/>
        <v>3.0384615384615383</v>
      </c>
      <c r="T430" s="387" t="str">
        <f>VLOOKUP(A430,'crop 22'!$A$10:$A$724,1,0)</f>
        <v>LASTING LOVE</v>
      </c>
    </row>
    <row r="431" spans="1:20" ht="12" customHeight="1">
      <c r="A431" s="410" t="s">
        <v>1110</v>
      </c>
      <c r="B431" s="410" t="s">
        <v>915</v>
      </c>
      <c r="C431" s="411">
        <v>0</v>
      </c>
      <c r="D431" s="411">
        <v>0</v>
      </c>
      <c r="E431" s="411">
        <v>0</v>
      </c>
      <c r="F431" s="412" t="s">
        <v>910</v>
      </c>
      <c r="G431" s="412" t="s">
        <v>910</v>
      </c>
      <c r="H431" s="411">
        <v>0.02</v>
      </c>
      <c r="I431" s="393">
        <f t="shared" si="42"/>
        <v>0.02</v>
      </c>
      <c r="J431" s="411">
        <v>0</v>
      </c>
      <c r="K431" s="411">
        <v>0</v>
      </c>
      <c r="L431" s="411">
        <v>7.0000000000000007E-2</v>
      </c>
      <c r="M431" s="413">
        <v>7.0000000000000007E-2</v>
      </c>
      <c r="N431" s="413">
        <v>0</v>
      </c>
      <c r="O431" s="411">
        <v>0.05</v>
      </c>
      <c r="P431" s="393">
        <f t="shared" si="43"/>
        <v>0.12000000000000001</v>
      </c>
      <c r="Q431" s="414">
        <f t="shared" si="44"/>
        <v>0.1</v>
      </c>
      <c r="R431" s="415">
        <f t="shared" si="41"/>
        <v>6</v>
      </c>
      <c r="T431" s="387" t="str">
        <f>VLOOKUP(A431,'crop 22'!$A$10:$A$724,1,0)</f>
        <v>LAURANA</v>
      </c>
    </row>
    <row r="432" spans="1:20" ht="12" customHeight="1">
      <c r="A432" s="410" t="s">
        <v>1112</v>
      </c>
      <c r="B432" s="410" t="s">
        <v>915</v>
      </c>
      <c r="C432" s="411">
        <v>0</v>
      </c>
      <c r="D432" s="411">
        <v>0</v>
      </c>
      <c r="E432" s="411">
        <v>0</v>
      </c>
      <c r="F432" s="412" t="s">
        <v>910</v>
      </c>
      <c r="G432" s="412" t="s">
        <v>910</v>
      </c>
      <c r="H432" s="411">
        <v>0.14000000000000001</v>
      </c>
      <c r="I432" s="393">
        <f t="shared" si="42"/>
        <v>0.14000000000000001</v>
      </c>
      <c r="J432" s="411">
        <v>0</v>
      </c>
      <c r="K432" s="411">
        <v>0</v>
      </c>
      <c r="L432" s="411">
        <v>0</v>
      </c>
      <c r="M432" s="413">
        <v>0</v>
      </c>
      <c r="N432" s="413">
        <v>0</v>
      </c>
      <c r="O432" s="411">
        <v>0.38</v>
      </c>
      <c r="P432" s="393">
        <f t="shared" si="43"/>
        <v>0.38</v>
      </c>
      <c r="Q432" s="414">
        <f t="shared" si="44"/>
        <v>0.24</v>
      </c>
      <c r="R432" s="415">
        <f t="shared" si="41"/>
        <v>2.714285714285714</v>
      </c>
      <c r="T432" s="387" t="str">
        <f>VLOOKUP(A432,'crop 22'!$A$10:$A$724,1,0)</f>
        <v>LE PRISTINE</v>
      </c>
    </row>
    <row r="433" spans="1:20" ht="12" customHeight="1">
      <c r="A433" s="410" t="s">
        <v>1118</v>
      </c>
      <c r="B433" s="410" t="s">
        <v>915</v>
      </c>
      <c r="C433" s="411">
        <v>0</v>
      </c>
      <c r="D433" s="411">
        <v>0</v>
      </c>
      <c r="E433" s="411">
        <v>0.45</v>
      </c>
      <c r="F433" s="412" t="s">
        <v>910</v>
      </c>
      <c r="G433" s="412" t="s">
        <v>910</v>
      </c>
      <c r="H433" s="411">
        <v>2.29</v>
      </c>
      <c r="I433" s="393">
        <f t="shared" si="42"/>
        <v>2.74</v>
      </c>
      <c r="J433" s="411">
        <v>0.01</v>
      </c>
      <c r="K433" s="411">
        <v>0</v>
      </c>
      <c r="L433" s="411">
        <v>1.1399999999999999</v>
      </c>
      <c r="M433" s="413">
        <v>1.1399999999999999</v>
      </c>
      <c r="N433" s="413">
        <v>0</v>
      </c>
      <c r="O433" s="411">
        <v>1.65</v>
      </c>
      <c r="P433" s="393">
        <f t="shared" si="43"/>
        <v>2.79</v>
      </c>
      <c r="Q433" s="414">
        <f t="shared" si="44"/>
        <v>4.9999999999999822E-2</v>
      </c>
      <c r="R433" s="415">
        <f t="shared" si="41"/>
        <v>1.0182481751824817</v>
      </c>
      <c r="T433" s="387" t="str">
        <f>VLOOKUP(A433,'crop 22'!$A$10:$A$724,1,0)</f>
        <v>LOVERSTOWN</v>
      </c>
    </row>
    <row r="434" spans="1:20" ht="12" customHeight="1">
      <c r="A434" s="410" t="s">
        <v>1119</v>
      </c>
      <c r="B434" s="410" t="s">
        <v>915</v>
      </c>
      <c r="C434" s="411">
        <v>0</v>
      </c>
      <c r="D434" s="411">
        <v>0</v>
      </c>
      <c r="E434" s="411">
        <v>0.14000000000000001</v>
      </c>
      <c r="F434" s="412" t="s">
        <v>910</v>
      </c>
      <c r="G434" s="412" t="s">
        <v>910</v>
      </c>
      <c r="H434" s="411">
        <v>4.2</v>
      </c>
      <c r="I434" s="393">
        <f t="shared" si="42"/>
        <v>4.34</v>
      </c>
      <c r="J434" s="411">
        <v>0</v>
      </c>
      <c r="K434" s="411">
        <v>0.26</v>
      </c>
      <c r="L434" s="411">
        <v>1.53</v>
      </c>
      <c r="M434" s="413">
        <v>0.46</v>
      </c>
      <c r="N434" s="413">
        <v>1.07</v>
      </c>
      <c r="O434" s="411">
        <v>0.54</v>
      </c>
      <c r="P434" s="393">
        <f t="shared" si="43"/>
        <v>2.0700000000000003</v>
      </c>
      <c r="Q434" s="414">
        <f t="shared" si="44"/>
        <v>-2.2699999999999996</v>
      </c>
      <c r="R434" s="415">
        <f t="shared" si="41"/>
        <v>0.47695852534562222</v>
      </c>
      <c r="T434" s="387" t="str">
        <f>VLOOKUP(A434,'crop 22'!$A$10:$A$724,1,0)</f>
        <v>MACIZO</v>
      </c>
    </row>
    <row r="435" spans="1:20" ht="12" customHeight="1">
      <c r="A435" s="410" t="s">
        <v>1123</v>
      </c>
      <c r="B435" s="410" t="s">
        <v>915</v>
      </c>
      <c r="C435" s="411">
        <v>0</v>
      </c>
      <c r="D435" s="411">
        <v>0.12</v>
      </c>
      <c r="E435" s="411">
        <v>8.51</v>
      </c>
      <c r="F435" s="412" t="s">
        <v>910</v>
      </c>
      <c r="G435" s="412" t="s">
        <v>910</v>
      </c>
      <c r="H435" s="411">
        <v>47.78</v>
      </c>
      <c r="I435" s="393">
        <f t="shared" si="42"/>
        <v>56.29</v>
      </c>
      <c r="J435" s="411">
        <v>0.01</v>
      </c>
      <c r="K435" s="411">
        <v>0.13</v>
      </c>
      <c r="L435" s="411">
        <v>16.7</v>
      </c>
      <c r="M435" s="413">
        <v>7.3</v>
      </c>
      <c r="N435" s="413">
        <v>9.4</v>
      </c>
      <c r="O435" s="411">
        <v>27.84</v>
      </c>
      <c r="P435" s="393">
        <f t="shared" si="43"/>
        <v>44.54</v>
      </c>
      <c r="Q435" s="414">
        <f t="shared" si="44"/>
        <v>-11.75</v>
      </c>
      <c r="R435" s="415">
        <f t="shared" si="41"/>
        <v>0.79125954876532245</v>
      </c>
      <c r="T435" s="387" t="str">
        <f>VLOOKUP(A435,'crop 22'!$A$10:$A$724,1,0)</f>
        <v>MALDANO</v>
      </c>
    </row>
    <row r="436" spans="1:20" ht="12" customHeight="1">
      <c r="A436" s="410" t="s">
        <v>1126</v>
      </c>
      <c r="B436" s="410" t="s">
        <v>915</v>
      </c>
      <c r="C436" s="411">
        <v>0.04</v>
      </c>
      <c r="D436" s="411">
        <v>0.13</v>
      </c>
      <c r="E436" s="411">
        <v>18.12</v>
      </c>
      <c r="F436" s="412" t="s">
        <v>910</v>
      </c>
      <c r="G436" s="412" t="s">
        <v>910</v>
      </c>
      <c r="H436" s="411">
        <v>27.07</v>
      </c>
      <c r="I436" s="393">
        <f t="shared" si="42"/>
        <v>45.19</v>
      </c>
      <c r="J436" s="411">
        <v>0.05</v>
      </c>
      <c r="K436" s="411">
        <v>0</v>
      </c>
      <c r="L436" s="411">
        <v>15.76</v>
      </c>
      <c r="M436" s="413">
        <v>8.8000000000000007</v>
      </c>
      <c r="N436" s="413">
        <v>6.96</v>
      </c>
      <c r="O436" s="411">
        <v>32.590000000000003</v>
      </c>
      <c r="P436" s="393">
        <f t="shared" si="43"/>
        <v>48.35</v>
      </c>
      <c r="Q436" s="414">
        <f t="shared" si="44"/>
        <v>3.1600000000000037</v>
      </c>
      <c r="R436" s="415">
        <f t="shared" si="41"/>
        <v>1.069926974994468</v>
      </c>
      <c r="T436" s="387" t="str">
        <f>VLOOKUP(A436,'crop 22'!$A$10:$A$724,1,0)</f>
        <v>MANISSA</v>
      </c>
    </row>
    <row r="437" spans="1:20" ht="12" customHeight="1">
      <c r="A437" s="410" t="s">
        <v>1127</v>
      </c>
      <c r="B437" s="410" t="s">
        <v>915</v>
      </c>
      <c r="C437" s="411">
        <v>0</v>
      </c>
      <c r="D437" s="411">
        <v>0.39</v>
      </c>
      <c r="E437" s="411">
        <v>5.96</v>
      </c>
      <c r="F437" s="412" t="s">
        <v>910</v>
      </c>
      <c r="G437" s="412" t="s">
        <v>910</v>
      </c>
      <c r="H437" s="411">
        <v>9.1199999999999992</v>
      </c>
      <c r="I437" s="393">
        <f t="shared" si="42"/>
        <v>15.079999999999998</v>
      </c>
      <c r="J437" s="411">
        <v>0.01</v>
      </c>
      <c r="K437" s="411">
        <v>0.53</v>
      </c>
      <c r="L437" s="411">
        <v>6.71</v>
      </c>
      <c r="M437" s="413">
        <v>3.43</v>
      </c>
      <c r="N437" s="413">
        <v>3.28</v>
      </c>
      <c r="O437" s="411">
        <v>10.74</v>
      </c>
      <c r="P437" s="393">
        <f t="shared" si="43"/>
        <v>17.45</v>
      </c>
      <c r="Q437" s="414">
        <f t="shared" si="44"/>
        <v>2.370000000000001</v>
      </c>
      <c r="R437" s="415">
        <f t="shared" si="41"/>
        <v>1.1571618037135278</v>
      </c>
      <c r="T437" s="387" t="str">
        <f>VLOOKUP(A437,'crop 22'!$A$10:$A$724,1,0)</f>
        <v>MARENGO</v>
      </c>
    </row>
    <row r="438" spans="1:20" ht="12" customHeight="1">
      <c r="A438" s="410" t="s">
        <v>1129</v>
      </c>
      <c r="B438" s="410" t="s">
        <v>915</v>
      </c>
      <c r="C438" s="411">
        <v>0.01</v>
      </c>
      <c r="D438" s="411">
        <v>0</v>
      </c>
      <c r="E438" s="411">
        <v>0.16</v>
      </c>
      <c r="F438" s="412" t="s">
        <v>910</v>
      </c>
      <c r="G438" s="412" t="s">
        <v>910</v>
      </c>
      <c r="H438" s="411">
        <v>1.07</v>
      </c>
      <c r="I438" s="393">
        <f t="shared" si="42"/>
        <v>1.23</v>
      </c>
      <c r="J438" s="411">
        <v>0.01</v>
      </c>
      <c r="K438" s="411">
        <v>0</v>
      </c>
      <c r="L438" s="411">
        <v>0.48</v>
      </c>
      <c r="M438" s="413">
        <v>0.4</v>
      </c>
      <c r="N438" s="413">
        <v>0.08</v>
      </c>
      <c r="O438" s="411">
        <v>0.46</v>
      </c>
      <c r="P438" s="393">
        <f t="shared" si="43"/>
        <v>0.94</v>
      </c>
      <c r="Q438" s="414">
        <f t="shared" si="44"/>
        <v>-0.29000000000000004</v>
      </c>
      <c r="R438" s="415">
        <f t="shared" si="41"/>
        <v>0.7642276422764227</v>
      </c>
      <c r="T438" s="387" t="str">
        <f>VLOOKUP(A438,'crop 22'!$A$10:$A$724,1,0)</f>
        <v>MARRIOTT</v>
      </c>
    </row>
    <row r="439" spans="1:20" ht="12" customHeight="1">
      <c r="A439" s="410" t="s">
        <v>1130</v>
      </c>
      <c r="B439" s="410" t="s">
        <v>915</v>
      </c>
      <c r="C439" s="411">
        <v>0.02</v>
      </c>
      <c r="D439" s="411">
        <v>0</v>
      </c>
      <c r="E439" s="411">
        <v>0</v>
      </c>
      <c r="F439" s="412" t="s">
        <v>910</v>
      </c>
      <c r="G439" s="412" t="s">
        <v>910</v>
      </c>
      <c r="H439" s="411">
        <v>1.19</v>
      </c>
      <c r="I439" s="393">
        <f t="shared" si="42"/>
        <v>1.19</v>
      </c>
      <c r="J439" s="411">
        <v>0</v>
      </c>
      <c r="K439" s="411">
        <v>0</v>
      </c>
      <c r="L439" s="411">
        <v>0.78</v>
      </c>
      <c r="M439" s="413">
        <v>0.13</v>
      </c>
      <c r="N439" s="413">
        <v>0.65</v>
      </c>
      <c r="O439" s="411">
        <v>0.21</v>
      </c>
      <c r="P439" s="393">
        <f t="shared" si="43"/>
        <v>0.99</v>
      </c>
      <c r="Q439" s="414">
        <f t="shared" si="44"/>
        <v>-0.19999999999999996</v>
      </c>
      <c r="R439" s="415">
        <f t="shared" si="41"/>
        <v>0.83193277310924374</v>
      </c>
      <c r="T439" s="387" t="str">
        <f>VLOOKUP(A439,'crop 22'!$A$10:$A$724,1,0)</f>
        <v>MARTINE</v>
      </c>
    </row>
    <row r="440" spans="1:20" s="421" customFormat="1" ht="12" customHeight="1">
      <c r="A440" s="410" t="s">
        <v>1134</v>
      </c>
      <c r="B440" s="410" t="s">
        <v>915</v>
      </c>
      <c r="C440" s="411">
        <v>0</v>
      </c>
      <c r="D440" s="411">
        <v>0</v>
      </c>
      <c r="E440" s="411">
        <v>0</v>
      </c>
      <c r="F440" s="412" t="s">
        <v>910</v>
      </c>
      <c r="G440" s="412" t="s">
        <v>910</v>
      </c>
      <c r="H440" s="411">
        <v>1.47</v>
      </c>
      <c r="I440" s="393">
        <f t="shared" si="42"/>
        <v>1.47</v>
      </c>
      <c r="J440" s="411">
        <v>0</v>
      </c>
      <c r="K440" s="411">
        <v>0</v>
      </c>
      <c r="L440" s="411">
        <v>0.22</v>
      </c>
      <c r="M440" s="413">
        <v>0</v>
      </c>
      <c r="N440" s="413">
        <v>0.22</v>
      </c>
      <c r="O440" s="411">
        <v>0.15</v>
      </c>
      <c r="P440" s="393">
        <f t="shared" si="43"/>
        <v>0.37</v>
      </c>
      <c r="Q440" s="414">
        <f t="shared" si="44"/>
        <v>-1.1000000000000001</v>
      </c>
      <c r="R440" s="415">
        <f t="shared" si="41"/>
        <v>0.25170068027210885</v>
      </c>
      <c r="S440" s="387"/>
      <c r="T440" s="387" t="str">
        <f>VLOOKUP(A440,'crop 22'!$A$10:$A$724,1,0)</f>
        <v>MAYTIME</v>
      </c>
    </row>
    <row r="441" spans="1:20" ht="12" customHeight="1">
      <c r="A441" s="410" t="s">
        <v>1143</v>
      </c>
      <c r="B441" s="410" t="s">
        <v>915</v>
      </c>
      <c r="C441" s="411">
        <v>0</v>
      </c>
      <c r="D441" s="411">
        <v>0</v>
      </c>
      <c r="E441" s="411">
        <v>0.17</v>
      </c>
      <c r="F441" s="412" t="s">
        <v>910</v>
      </c>
      <c r="G441" s="412" t="s">
        <v>910</v>
      </c>
      <c r="H441" s="411">
        <v>2.27</v>
      </c>
      <c r="I441" s="393">
        <f t="shared" si="42"/>
        <v>2.44</v>
      </c>
      <c r="J441" s="411">
        <v>0</v>
      </c>
      <c r="K441" s="411">
        <v>0</v>
      </c>
      <c r="L441" s="411">
        <v>0.77</v>
      </c>
      <c r="M441" s="413">
        <v>0.39</v>
      </c>
      <c r="N441" s="413">
        <v>0.38</v>
      </c>
      <c r="O441" s="411">
        <v>0.73</v>
      </c>
      <c r="P441" s="393">
        <f t="shared" si="43"/>
        <v>1.5</v>
      </c>
      <c r="Q441" s="414">
        <f t="shared" si="44"/>
        <v>-0.94</v>
      </c>
      <c r="R441" s="415">
        <f t="shared" si="41"/>
        <v>0.61475409836065575</v>
      </c>
      <c r="T441" s="387" t="str">
        <f>VLOOKUP(A441,'crop 22'!$A$10:$A$724,1,0)</f>
        <v>MONTE BIANCO</v>
      </c>
    </row>
    <row r="442" spans="1:20" ht="12" customHeight="1">
      <c r="A442" s="410" t="s">
        <v>1150</v>
      </c>
      <c r="B442" s="410" t="s">
        <v>915</v>
      </c>
      <c r="C442" s="411">
        <v>0</v>
      </c>
      <c r="D442" s="411">
        <v>0</v>
      </c>
      <c r="E442" s="411">
        <v>0.31</v>
      </c>
      <c r="F442" s="412" t="s">
        <v>910</v>
      </c>
      <c r="G442" s="412" t="s">
        <v>910</v>
      </c>
      <c r="H442" s="411">
        <v>7.0000000000000007E-2</v>
      </c>
      <c r="I442" s="393">
        <f t="shared" si="42"/>
        <v>0.38</v>
      </c>
      <c r="J442" s="411">
        <v>0</v>
      </c>
      <c r="K442" s="411">
        <v>0.06</v>
      </c>
      <c r="L442" s="411">
        <v>0</v>
      </c>
      <c r="M442" s="413">
        <v>0</v>
      </c>
      <c r="N442" s="413">
        <v>0</v>
      </c>
      <c r="O442" s="411">
        <v>0.31</v>
      </c>
      <c r="P442" s="393">
        <f t="shared" si="43"/>
        <v>0.31</v>
      </c>
      <c r="Q442" s="414">
        <f t="shared" si="44"/>
        <v>-7.0000000000000007E-2</v>
      </c>
      <c r="R442" s="415">
        <f t="shared" si="41"/>
        <v>0.81578947368421051</v>
      </c>
      <c r="T442" s="387" t="str">
        <f>VLOOKUP(A442,'crop 22'!$A$10:$A$724,1,0)</f>
        <v>NEW JERSEY</v>
      </c>
    </row>
    <row r="443" spans="1:20" ht="12" customHeight="1">
      <c r="A443" s="410" t="s">
        <v>1154</v>
      </c>
      <c r="B443" s="410" t="s">
        <v>915</v>
      </c>
      <c r="C443" s="411">
        <v>0</v>
      </c>
      <c r="D443" s="411">
        <v>0.61</v>
      </c>
      <c r="E443" s="411">
        <v>2.2599999999999998</v>
      </c>
      <c r="F443" s="412" t="s">
        <v>910</v>
      </c>
      <c r="G443" s="412" t="s">
        <v>910</v>
      </c>
      <c r="H443" s="411">
        <v>2.94</v>
      </c>
      <c r="I443" s="393">
        <f t="shared" si="42"/>
        <v>5.1999999999999993</v>
      </c>
      <c r="J443" s="411">
        <v>0</v>
      </c>
      <c r="K443" s="411">
        <v>0.67</v>
      </c>
      <c r="L443" s="411">
        <v>1.07</v>
      </c>
      <c r="M443" s="413">
        <v>0.67</v>
      </c>
      <c r="N443" s="413">
        <v>0.41</v>
      </c>
      <c r="O443" s="411">
        <v>3.75</v>
      </c>
      <c r="P443" s="393">
        <f t="shared" si="43"/>
        <v>4.82</v>
      </c>
      <c r="Q443" s="414">
        <f t="shared" si="44"/>
        <v>-0.37999999999999901</v>
      </c>
      <c r="R443" s="415">
        <f t="shared" si="41"/>
        <v>0.92692307692307707</v>
      </c>
      <c r="T443" s="387" t="str">
        <f>VLOOKUP(A443,'crop 22'!$A$10:$A$724,1,0)</f>
        <v>NYMPH</v>
      </c>
    </row>
    <row r="444" spans="1:20" ht="12" customHeight="1">
      <c r="A444" s="410" t="s">
        <v>1156</v>
      </c>
      <c r="B444" s="410" t="s">
        <v>915</v>
      </c>
      <c r="C444" s="411">
        <v>0</v>
      </c>
      <c r="D444" s="411">
        <v>0</v>
      </c>
      <c r="E444" s="411">
        <v>0.06</v>
      </c>
      <c r="F444" s="412" t="s">
        <v>910</v>
      </c>
      <c r="G444" s="412" t="s">
        <v>910</v>
      </c>
      <c r="H444" s="411">
        <v>0.23</v>
      </c>
      <c r="I444" s="393">
        <f t="shared" si="42"/>
        <v>0.29000000000000004</v>
      </c>
      <c r="J444" s="411">
        <v>0</v>
      </c>
      <c r="K444" s="411">
        <v>0.32</v>
      </c>
      <c r="L444" s="411">
        <v>0.14000000000000001</v>
      </c>
      <c r="M444" s="413">
        <v>0.14000000000000001</v>
      </c>
      <c r="N444" s="413">
        <v>0</v>
      </c>
      <c r="O444" s="411">
        <v>0.24</v>
      </c>
      <c r="P444" s="393">
        <f t="shared" si="43"/>
        <v>0.38</v>
      </c>
      <c r="Q444" s="414">
        <f t="shared" si="44"/>
        <v>8.9999999999999969E-2</v>
      </c>
      <c r="R444" s="415">
        <f t="shared" si="41"/>
        <v>1.3103448275862069</v>
      </c>
      <c r="T444" s="387" t="str">
        <f>VLOOKUP(A444,'crop 22'!$A$10:$A$724,1,0)</f>
        <v>ORANGE EMPEROR</v>
      </c>
    </row>
    <row r="445" spans="1:20" ht="12" customHeight="1">
      <c r="A445" s="410" t="s">
        <v>1160</v>
      </c>
      <c r="B445" s="410" t="s">
        <v>915</v>
      </c>
      <c r="C445" s="411">
        <v>0</v>
      </c>
      <c r="D445" s="411">
        <v>0</v>
      </c>
      <c r="E445" s="411">
        <v>0.4</v>
      </c>
      <c r="F445" s="412" t="s">
        <v>910</v>
      </c>
      <c r="G445" s="412" t="s">
        <v>910</v>
      </c>
      <c r="H445" s="411">
        <v>1.77</v>
      </c>
      <c r="I445" s="393">
        <f t="shared" si="42"/>
        <v>2.17</v>
      </c>
      <c r="J445" s="411">
        <v>0</v>
      </c>
      <c r="K445" s="411">
        <v>0</v>
      </c>
      <c r="L445" s="411">
        <v>0</v>
      </c>
      <c r="M445" s="413">
        <v>0</v>
      </c>
      <c r="N445" s="413">
        <v>0</v>
      </c>
      <c r="O445" s="411">
        <v>0.71</v>
      </c>
      <c r="P445" s="393">
        <f t="shared" si="43"/>
        <v>0.71</v>
      </c>
      <c r="Q445" s="414">
        <f t="shared" si="44"/>
        <v>-1.46</v>
      </c>
      <c r="R445" s="415">
        <f t="shared" si="41"/>
        <v>0.32718894009216587</v>
      </c>
      <c r="T445" s="387" t="str">
        <f>VLOOKUP(A445,'crop 22'!$A$10:$A$724,1,0)</f>
        <v>OUTBACK</v>
      </c>
    </row>
    <row r="446" spans="1:20" ht="12" customHeight="1">
      <c r="A446" s="410" t="s">
        <v>1164</v>
      </c>
      <c r="B446" s="410" t="s">
        <v>915</v>
      </c>
      <c r="C446" s="411">
        <v>0</v>
      </c>
      <c r="D446" s="411">
        <v>1.1299999999999999</v>
      </c>
      <c r="E446" s="411">
        <v>12.57</v>
      </c>
      <c r="F446" s="412" t="s">
        <v>910</v>
      </c>
      <c r="G446" s="412" t="s">
        <v>910</v>
      </c>
      <c r="H446" s="411">
        <v>23.29</v>
      </c>
      <c r="I446" s="393">
        <f t="shared" si="42"/>
        <v>35.86</v>
      </c>
      <c r="J446" s="411">
        <v>0.02</v>
      </c>
      <c r="K446" s="411">
        <v>1.17</v>
      </c>
      <c r="L446" s="411">
        <v>13.48</v>
      </c>
      <c r="M446" s="413">
        <v>9.6300000000000008</v>
      </c>
      <c r="N446" s="413">
        <v>3.85</v>
      </c>
      <c r="O446" s="411">
        <v>23.08</v>
      </c>
      <c r="P446" s="393">
        <f t="shared" si="43"/>
        <v>36.56</v>
      </c>
      <c r="Q446" s="414">
        <f t="shared" si="44"/>
        <v>0.70000000000000284</v>
      </c>
      <c r="R446" s="415">
        <f t="shared" si="41"/>
        <v>1.0195203569436699</v>
      </c>
      <c r="T446" s="387" t="str">
        <f>VLOOKUP(A446,'crop 22'!$A$10:$A$724,1,0)</f>
        <v>PALAZZO</v>
      </c>
    </row>
    <row r="447" spans="1:20" ht="12" customHeight="1">
      <c r="A447" s="410" t="s">
        <v>1172</v>
      </c>
      <c r="B447" s="410" t="s">
        <v>915</v>
      </c>
      <c r="C447" s="411">
        <v>0</v>
      </c>
      <c r="D447" s="411">
        <v>0.92</v>
      </c>
      <c r="E447" s="411">
        <v>3.15</v>
      </c>
      <c r="F447" s="412" t="s">
        <v>910</v>
      </c>
      <c r="G447" s="412" t="s">
        <v>910</v>
      </c>
      <c r="H447" s="411">
        <v>5.3</v>
      </c>
      <c r="I447" s="393">
        <f t="shared" si="42"/>
        <v>8.4499999999999993</v>
      </c>
      <c r="J447" s="411">
        <v>0</v>
      </c>
      <c r="K447" s="411">
        <v>1.24</v>
      </c>
      <c r="L447" s="411">
        <v>3.9</v>
      </c>
      <c r="M447" s="413">
        <v>1.1299999999999999</v>
      </c>
      <c r="N447" s="413">
        <v>2.77</v>
      </c>
      <c r="O447" s="411">
        <v>9.01</v>
      </c>
      <c r="P447" s="393">
        <f t="shared" si="43"/>
        <v>12.91</v>
      </c>
      <c r="Q447" s="414">
        <f t="shared" si="44"/>
        <v>4.4600000000000009</v>
      </c>
      <c r="R447" s="415">
        <f t="shared" si="41"/>
        <v>1.5278106508875742</v>
      </c>
      <c r="T447" s="387" t="str">
        <f>VLOOKUP(A447,'crop 22'!$A$10:$A$724,1,0)</f>
        <v>PETACAS</v>
      </c>
    </row>
    <row r="448" spans="1:20" ht="12" customHeight="1">
      <c r="A448" s="410" t="s">
        <v>1176</v>
      </c>
      <c r="B448" s="410" t="s">
        <v>915</v>
      </c>
      <c r="C448" s="411">
        <v>0</v>
      </c>
      <c r="D448" s="411">
        <v>0</v>
      </c>
      <c r="E448" s="411">
        <v>0.22</v>
      </c>
      <c r="F448" s="412" t="s">
        <v>910</v>
      </c>
      <c r="G448" s="412" t="s">
        <v>910</v>
      </c>
      <c r="H448" s="411">
        <v>2.21</v>
      </c>
      <c r="I448" s="393">
        <f t="shared" si="42"/>
        <v>2.4300000000000002</v>
      </c>
      <c r="J448" s="411">
        <v>0</v>
      </c>
      <c r="K448" s="411">
        <v>0</v>
      </c>
      <c r="L448" s="411">
        <v>0.33</v>
      </c>
      <c r="M448" s="413">
        <v>0</v>
      </c>
      <c r="N448" s="413">
        <v>0.33</v>
      </c>
      <c r="O448" s="411">
        <v>0.84</v>
      </c>
      <c r="P448" s="393">
        <f t="shared" si="43"/>
        <v>1.17</v>
      </c>
      <c r="Q448" s="414">
        <f t="shared" si="44"/>
        <v>-1.2600000000000002</v>
      </c>
      <c r="R448" s="415">
        <f t="shared" si="41"/>
        <v>0.4814814814814814</v>
      </c>
      <c r="T448" s="387" t="str">
        <f>VLOOKUP(A448,'crop 22'!$A$10:$A$724,1,0)</f>
        <v>PINK PALACE</v>
      </c>
    </row>
    <row r="449" spans="1:20" ht="12" customHeight="1">
      <c r="A449" s="410" t="s">
        <v>1179</v>
      </c>
      <c r="B449" s="410" t="s">
        <v>915</v>
      </c>
      <c r="C449" s="411">
        <v>0</v>
      </c>
      <c r="D449" s="411">
        <v>0.88</v>
      </c>
      <c r="E449" s="411">
        <v>1.51</v>
      </c>
      <c r="F449" s="412" t="s">
        <v>910</v>
      </c>
      <c r="G449" s="412" t="s">
        <v>910</v>
      </c>
      <c r="H449" s="411">
        <v>1.4</v>
      </c>
      <c r="I449" s="393">
        <f t="shared" si="42"/>
        <v>2.91</v>
      </c>
      <c r="J449" s="411">
        <v>0</v>
      </c>
      <c r="K449" s="411">
        <v>0.55000000000000004</v>
      </c>
      <c r="L449" s="411">
        <v>0</v>
      </c>
      <c r="M449" s="413">
        <v>0</v>
      </c>
      <c r="N449" s="413">
        <v>0</v>
      </c>
      <c r="O449" s="411">
        <v>2.48</v>
      </c>
      <c r="P449" s="393">
        <f t="shared" si="43"/>
        <v>2.48</v>
      </c>
      <c r="Q449" s="414">
        <f t="shared" si="44"/>
        <v>-0.43000000000000016</v>
      </c>
      <c r="R449" s="415">
        <f t="shared" si="41"/>
        <v>0.85223367697594499</v>
      </c>
      <c r="T449" s="387" t="str">
        <f>VLOOKUP(A449,'crop 22'!$A$10:$A$724,1,0)</f>
        <v>PINNACLE</v>
      </c>
    </row>
    <row r="450" spans="1:20" ht="12" customHeight="1">
      <c r="A450" s="410" t="s">
        <v>1186</v>
      </c>
      <c r="B450" s="410" t="s">
        <v>915</v>
      </c>
      <c r="C450" s="411">
        <v>0.06</v>
      </c>
      <c r="D450" s="411">
        <v>1.57</v>
      </c>
      <c r="E450" s="411">
        <v>13.06</v>
      </c>
      <c r="F450" s="412" t="s">
        <v>910</v>
      </c>
      <c r="G450" s="412" t="s">
        <v>910</v>
      </c>
      <c r="H450" s="411">
        <v>40.03</v>
      </c>
      <c r="I450" s="393">
        <f t="shared" si="42"/>
        <v>53.09</v>
      </c>
      <c r="J450" s="411">
        <v>0.05</v>
      </c>
      <c r="K450" s="411">
        <v>1.28</v>
      </c>
      <c r="L450" s="411">
        <v>14.42</v>
      </c>
      <c r="M450" s="413">
        <v>10.14</v>
      </c>
      <c r="N450" s="413">
        <v>4.28</v>
      </c>
      <c r="O450" s="411">
        <v>39.700000000000003</v>
      </c>
      <c r="P450" s="393">
        <f t="shared" si="43"/>
        <v>54.120000000000005</v>
      </c>
      <c r="Q450" s="414">
        <f t="shared" si="44"/>
        <v>1.0300000000000011</v>
      </c>
      <c r="R450" s="415">
        <f t="shared" si="41"/>
        <v>1.0194010171407044</v>
      </c>
      <c r="T450" s="387" t="str">
        <f>VLOOKUP(A450,'crop 22'!$A$10:$A$724,1,0)</f>
        <v>PROFUNDO</v>
      </c>
    </row>
    <row r="451" spans="1:20" ht="12" customHeight="1">
      <c r="A451" s="410" t="s">
        <v>1188</v>
      </c>
      <c r="B451" s="410" t="s">
        <v>915</v>
      </c>
      <c r="C451" s="411">
        <v>0.01</v>
      </c>
      <c r="D451" s="411">
        <v>0</v>
      </c>
      <c r="E451" s="411">
        <v>0</v>
      </c>
      <c r="F451" s="412" t="s">
        <v>910</v>
      </c>
      <c r="G451" s="412" t="s">
        <v>910</v>
      </c>
      <c r="H451" s="411">
        <v>0.06</v>
      </c>
      <c r="I451" s="393">
        <f t="shared" si="42"/>
        <v>0.06</v>
      </c>
      <c r="J451" s="411">
        <v>0.01</v>
      </c>
      <c r="K451" s="411">
        <v>0</v>
      </c>
      <c r="L451" s="411">
        <v>0</v>
      </c>
      <c r="M451" s="413">
        <v>0</v>
      </c>
      <c r="N451" s="413">
        <v>0</v>
      </c>
      <c r="O451" s="411">
        <v>0.14000000000000001</v>
      </c>
      <c r="P451" s="393">
        <f t="shared" si="43"/>
        <v>0.14000000000000001</v>
      </c>
      <c r="Q451" s="414">
        <f t="shared" si="44"/>
        <v>8.0000000000000016E-2</v>
      </c>
      <c r="R451" s="415">
        <f t="shared" si="41"/>
        <v>2.3333333333333335</v>
      </c>
      <c r="T451" s="387" t="str">
        <f>VLOOKUP(A451,'crop 22'!$A$10:$A$724,1,0)</f>
        <v>QWIC</v>
      </c>
    </row>
    <row r="452" spans="1:20" ht="12" customHeight="1">
      <c r="A452" s="410" t="s">
        <v>1191</v>
      </c>
      <c r="B452" s="410" t="s">
        <v>915</v>
      </c>
      <c r="C452" s="411">
        <v>0.02</v>
      </c>
      <c r="D452" s="411">
        <v>2.04</v>
      </c>
      <c r="E452" s="411">
        <v>7.68</v>
      </c>
      <c r="F452" s="412" t="s">
        <v>910</v>
      </c>
      <c r="G452" s="412" t="s">
        <v>910</v>
      </c>
      <c r="H452" s="411">
        <v>18.489999999999998</v>
      </c>
      <c r="I452" s="393">
        <f t="shared" si="42"/>
        <v>26.169999999999998</v>
      </c>
      <c r="J452" s="411">
        <v>0.01</v>
      </c>
      <c r="K452" s="411">
        <v>1.25</v>
      </c>
      <c r="L452" s="411">
        <v>12.63</v>
      </c>
      <c r="M452" s="413">
        <v>8.64</v>
      </c>
      <c r="N452" s="413">
        <v>3.99</v>
      </c>
      <c r="O452" s="411">
        <v>23.19</v>
      </c>
      <c r="P452" s="393">
        <f t="shared" si="43"/>
        <v>35.82</v>
      </c>
      <c r="Q452" s="414">
        <f t="shared" si="44"/>
        <v>9.6500000000000021</v>
      </c>
      <c r="R452" s="415">
        <f t="shared" si="41"/>
        <v>1.3687428353076043</v>
      </c>
      <c r="T452" s="387" t="str">
        <f>VLOOKUP(A452,'crop 22'!$A$10:$A$724,1,0)</f>
        <v>RED DESIRE</v>
      </c>
    </row>
    <row r="453" spans="1:20" ht="12" customHeight="1">
      <c r="A453" s="410" t="s">
        <v>1193</v>
      </c>
      <c r="B453" s="410" t="s">
        <v>915</v>
      </c>
      <c r="C453" s="411">
        <v>0.1</v>
      </c>
      <c r="D453" s="411">
        <v>2.54</v>
      </c>
      <c r="E453" s="411">
        <v>5.56</v>
      </c>
      <c r="F453" s="412" t="s">
        <v>910</v>
      </c>
      <c r="G453" s="412" t="s">
        <v>910</v>
      </c>
      <c r="H453" s="411">
        <v>24.01</v>
      </c>
      <c r="I453" s="393">
        <f t="shared" si="42"/>
        <v>29.57</v>
      </c>
      <c r="J453" s="411">
        <v>7.0000000000000007E-2</v>
      </c>
      <c r="K453" s="411">
        <v>3.15</v>
      </c>
      <c r="L453" s="411">
        <v>8.06</v>
      </c>
      <c r="M453" s="413">
        <v>5.49</v>
      </c>
      <c r="N453" s="413">
        <v>2.57</v>
      </c>
      <c r="O453" s="411">
        <v>25.19</v>
      </c>
      <c r="P453" s="393">
        <f t="shared" si="43"/>
        <v>33.25</v>
      </c>
      <c r="Q453" s="414">
        <f t="shared" si="44"/>
        <v>3.6799999999999997</v>
      </c>
      <c r="R453" s="415">
        <f t="shared" si="41"/>
        <v>1.1244504565437943</v>
      </c>
      <c r="T453" s="387" t="str">
        <f>VLOOKUP(A453,'crop 22'!$A$10:$A$724,1,0)</f>
        <v>REDFORD</v>
      </c>
    </row>
    <row r="454" spans="1:20" ht="12" customHeight="1">
      <c r="A454" s="410" t="s">
        <v>1198</v>
      </c>
      <c r="B454" s="410" t="s">
        <v>915</v>
      </c>
      <c r="C454" s="411">
        <v>0</v>
      </c>
      <c r="D454" s="411">
        <v>0</v>
      </c>
      <c r="E454" s="411">
        <v>2.4300000000000002</v>
      </c>
      <c r="F454" s="412" t="s">
        <v>910</v>
      </c>
      <c r="G454" s="412" t="s">
        <v>910</v>
      </c>
      <c r="H454" s="411">
        <v>3.62</v>
      </c>
      <c r="I454" s="393">
        <f t="shared" si="42"/>
        <v>6.0500000000000007</v>
      </c>
      <c r="J454" s="411">
        <v>0</v>
      </c>
      <c r="K454" s="411">
        <v>0</v>
      </c>
      <c r="L454" s="411">
        <v>1.74</v>
      </c>
      <c r="M454" s="413">
        <v>1.22</v>
      </c>
      <c r="N454" s="413">
        <v>0.52</v>
      </c>
      <c r="O454" s="411">
        <v>2.92</v>
      </c>
      <c r="P454" s="393">
        <f t="shared" si="43"/>
        <v>4.66</v>
      </c>
      <c r="Q454" s="414">
        <f t="shared" si="44"/>
        <v>-1.3900000000000006</v>
      </c>
      <c r="R454" s="415">
        <f t="shared" si="41"/>
        <v>0.77024793388429746</v>
      </c>
      <c r="T454" s="387" t="str">
        <f>VLOOKUP(A454,'crop 22'!$A$10:$A$724,1,0)</f>
        <v>RESOLUTE</v>
      </c>
    </row>
    <row r="455" spans="1:20" ht="12" customHeight="1">
      <c r="A455" s="410" t="s">
        <v>1202</v>
      </c>
      <c r="B455" s="410" t="s">
        <v>915</v>
      </c>
      <c r="C455" s="411">
        <v>0.06</v>
      </c>
      <c r="D455" s="411">
        <v>0.79</v>
      </c>
      <c r="E455" s="411">
        <v>29.89</v>
      </c>
      <c r="F455" s="412" t="s">
        <v>910</v>
      </c>
      <c r="G455" s="412" t="s">
        <v>910</v>
      </c>
      <c r="H455" s="411">
        <v>55.37</v>
      </c>
      <c r="I455" s="393">
        <f t="shared" si="42"/>
        <v>85.259999999999991</v>
      </c>
      <c r="J455" s="411">
        <v>0.05</v>
      </c>
      <c r="K455" s="411">
        <v>1.28</v>
      </c>
      <c r="L455" s="411">
        <v>21.75</v>
      </c>
      <c r="M455" s="413">
        <v>12.8</v>
      </c>
      <c r="N455" s="413">
        <v>8.9499999999999993</v>
      </c>
      <c r="O455" s="411">
        <v>63.15</v>
      </c>
      <c r="P455" s="393">
        <f t="shared" si="43"/>
        <v>84.9</v>
      </c>
      <c r="Q455" s="414">
        <f t="shared" si="44"/>
        <v>-0.35999999999998522</v>
      </c>
      <c r="R455" s="415">
        <f t="shared" si="41"/>
        <v>0.9957776213933851</v>
      </c>
      <c r="T455" s="387" t="str">
        <f>VLOOKUP(A455,'crop 22'!$A$10:$A$724,1,0)</f>
        <v>ROBINA</v>
      </c>
    </row>
    <row r="456" spans="1:20" ht="12" customHeight="1">
      <c r="A456" s="410" t="s">
        <v>1285</v>
      </c>
      <c r="B456" s="410" t="s">
        <v>915</v>
      </c>
      <c r="C456" s="411">
        <v>0</v>
      </c>
      <c r="D456" s="411">
        <v>0</v>
      </c>
      <c r="E456" s="411">
        <v>0</v>
      </c>
      <c r="F456" s="412" t="s">
        <v>910</v>
      </c>
      <c r="G456" s="412" t="s">
        <v>910</v>
      </c>
      <c r="H456" s="411">
        <v>0.04</v>
      </c>
      <c r="I456" s="393">
        <f t="shared" si="42"/>
        <v>0.04</v>
      </c>
      <c r="J456" s="411">
        <v>0</v>
      </c>
      <c r="K456" s="411">
        <v>0</v>
      </c>
      <c r="L456" s="411">
        <v>0.21</v>
      </c>
      <c r="M456" s="413">
        <v>0.21</v>
      </c>
      <c r="N456" s="413">
        <v>0</v>
      </c>
      <c r="O456" s="411">
        <v>0</v>
      </c>
      <c r="P456" s="393">
        <f t="shared" si="43"/>
        <v>0.21</v>
      </c>
      <c r="Q456" s="414">
        <f t="shared" si="44"/>
        <v>0.16999999999999998</v>
      </c>
      <c r="R456" s="415">
        <f t="shared" si="41"/>
        <v>5.25</v>
      </c>
      <c r="T456" s="387" t="str">
        <f>VLOOKUP(A456,'crop 22'!$A$10:$A$724,1,0)</f>
        <v>SANSOVINO</v>
      </c>
    </row>
    <row r="457" spans="1:20" ht="12" customHeight="1">
      <c r="A457" s="410" t="s">
        <v>1287</v>
      </c>
      <c r="B457" s="410" t="s">
        <v>915</v>
      </c>
      <c r="C457" s="411">
        <v>0</v>
      </c>
      <c r="D457" s="411">
        <v>4.09</v>
      </c>
      <c r="E457" s="411">
        <v>0.32</v>
      </c>
      <c r="F457" s="412" t="s">
        <v>910</v>
      </c>
      <c r="G457" s="412" t="s">
        <v>910</v>
      </c>
      <c r="H457" s="411">
        <v>13.96</v>
      </c>
      <c r="I457" s="393">
        <f t="shared" si="42"/>
        <v>14.280000000000001</v>
      </c>
      <c r="J457" s="411">
        <v>0</v>
      </c>
      <c r="K457" s="411">
        <v>4.4000000000000004</v>
      </c>
      <c r="L457" s="411">
        <v>0</v>
      </c>
      <c r="M457" s="413">
        <v>0</v>
      </c>
      <c r="N457" s="413">
        <v>0</v>
      </c>
      <c r="O457" s="411">
        <v>19.82</v>
      </c>
      <c r="P457" s="393">
        <f t="shared" si="43"/>
        <v>19.82</v>
      </c>
      <c r="Q457" s="414">
        <f t="shared" si="44"/>
        <v>5.5399999999999991</v>
      </c>
      <c r="R457" s="415">
        <f t="shared" si="41"/>
        <v>1.3879551820728291</v>
      </c>
      <c r="T457" s="387" t="str">
        <f>VLOOKUP(A457,'crop 22'!$A$10:$A$724,1,0)</f>
        <v>SARONNO</v>
      </c>
    </row>
    <row r="458" spans="1:20" ht="12" customHeight="1">
      <c r="A458" s="410" t="s">
        <v>1288</v>
      </c>
      <c r="B458" s="410" t="s">
        <v>915</v>
      </c>
      <c r="C458" s="411">
        <v>0</v>
      </c>
      <c r="D458" s="411">
        <v>0</v>
      </c>
      <c r="E458" s="411">
        <v>0</v>
      </c>
      <c r="F458" s="412" t="s">
        <v>910</v>
      </c>
      <c r="G458" s="412" t="s">
        <v>910</v>
      </c>
      <c r="H458" s="411">
        <v>0</v>
      </c>
      <c r="I458" s="393">
        <f t="shared" si="42"/>
        <v>0</v>
      </c>
      <c r="J458" s="411">
        <v>0.02</v>
      </c>
      <c r="K458" s="411">
        <v>0</v>
      </c>
      <c r="L458" s="411">
        <v>0</v>
      </c>
      <c r="M458" s="413">
        <v>0</v>
      </c>
      <c r="N458" s="413">
        <v>0</v>
      </c>
      <c r="O458" s="411">
        <v>0.08</v>
      </c>
      <c r="P458" s="393">
        <f t="shared" si="43"/>
        <v>0.08</v>
      </c>
      <c r="Q458" s="414">
        <f t="shared" si="44"/>
        <v>0.08</v>
      </c>
      <c r="R458" s="415"/>
      <c r="T458" s="387" t="str">
        <f>VLOOKUP(A458,'crop 22'!$A$10:$A$724,1,0)</f>
        <v>SAVIO</v>
      </c>
    </row>
    <row r="459" spans="1:20" ht="12" customHeight="1">
      <c r="A459" s="410" t="s">
        <v>1291</v>
      </c>
      <c r="B459" s="410" t="s">
        <v>915</v>
      </c>
      <c r="C459" s="411">
        <v>0</v>
      </c>
      <c r="D459" s="411">
        <v>0.16</v>
      </c>
      <c r="E459" s="411">
        <v>0</v>
      </c>
      <c r="F459" s="412" t="s">
        <v>910</v>
      </c>
      <c r="G459" s="412" t="s">
        <v>910</v>
      </c>
      <c r="H459" s="411">
        <v>0.16</v>
      </c>
      <c r="I459" s="393">
        <f t="shared" si="42"/>
        <v>0.16</v>
      </c>
      <c r="J459" s="411">
        <v>0</v>
      </c>
      <c r="K459" s="411">
        <v>0</v>
      </c>
      <c r="L459" s="411">
        <v>0.15</v>
      </c>
      <c r="M459" s="413">
        <v>0.1</v>
      </c>
      <c r="N459" s="413">
        <v>0.05</v>
      </c>
      <c r="O459" s="411">
        <v>0.44</v>
      </c>
      <c r="P459" s="393">
        <f t="shared" si="43"/>
        <v>0.59</v>
      </c>
      <c r="Q459" s="414">
        <f t="shared" si="44"/>
        <v>0.42999999999999994</v>
      </c>
      <c r="R459" s="415">
        <f t="shared" ref="R459:R485" si="45">P459/I459</f>
        <v>3.6874999999999996</v>
      </c>
      <c r="T459" s="387" t="str">
        <f>VLOOKUP(A459,'crop 22'!$A$10:$A$724,1,0)</f>
        <v>SEATTLE</v>
      </c>
    </row>
    <row r="460" spans="1:20" ht="12" customHeight="1">
      <c r="A460" s="410" t="s">
        <v>1294</v>
      </c>
      <c r="B460" s="410" t="s">
        <v>915</v>
      </c>
      <c r="C460" s="411">
        <v>0</v>
      </c>
      <c r="D460" s="411">
        <v>0</v>
      </c>
      <c r="E460" s="411">
        <v>0</v>
      </c>
      <c r="F460" s="412" t="s">
        <v>910</v>
      </c>
      <c r="G460" s="412" t="s">
        <v>910</v>
      </c>
      <c r="H460" s="411">
        <v>1.56</v>
      </c>
      <c r="I460" s="393">
        <f t="shared" si="42"/>
        <v>1.56</v>
      </c>
      <c r="J460" s="411">
        <v>0</v>
      </c>
      <c r="K460" s="411">
        <v>0</v>
      </c>
      <c r="L460" s="411">
        <v>0</v>
      </c>
      <c r="M460" s="413">
        <v>0</v>
      </c>
      <c r="N460" s="413">
        <v>0</v>
      </c>
      <c r="O460" s="411">
        <v>1.1100000000000001</v>
      </c>
      <c r="P460" s="393">
        <f t="shared" si="43"/>
        <v>1.1100000000000001</v>
      </c>
      <c r="Q460" s="414">
        <f t="shared" si="44"/>
        <v>-0.44999999999999996</v>
      </c>
      <c r="R460" s="415">
        <f t="shared" si="45"/>
        <v>0.71153846153846156</v>
      </c>
      <c r="T460" s="387" t="str">
        <f>VLOOKUP(A460,'crop 22'!$A$10:$A$724,1,0)</f>
        <v>SEDONA</v>
      </c>
    </row>
    <row r="461" spans="1:20" ht="12" customHeight="1">
      <c r="A461" s="410" t="s">
        <v>1295</v>
      </c>
      <c r="B461" s="410" t="s">
        <v>915</v>
      </c>
      <c r="C461" s="411">
        <v>0</v>
      </c>
      <c r="D461" s="411">
        <v>1.0900000000000001</v>
      </c>
      <c r="E461" s="411">
        <v>0.27</v>
      </c>
      <c r="F461" s="412" t="s">
        <v>910</v>
      </c>
      <c r="G461" s="412" t="s">
        <v>910</v>
      </c>
      <c r="H461" s="411">
        <v>0.27</v>
      </c>
      <c r="I461" s="393">
        <f t="shared" si="42"/>
        <v>0.54</v>
      </c>
      <c r="J461" s="411">
        <v>0</v>
      </c>
      <c r="K461" s="411">
        <v>1.67</v>
      </c>
      <c r="L461" s="411">
        <v>0.62</v>
      </c>
      <c r="M461" s="413">
        <v>0.62</v>
      </c>
      <c r="N461" s="413">
        <v>0</v>
      </c>
      <c r="O461" s="411">
        <v>2.7</v>
      </c>
      <c r="P461" s="393">
        <f t="shared" si="43"/>
        <v>3.3200000000000003</v>
      </c>
      <c r="Q461" s="414">
        <f t="shared" si="44"/>
        <v>2.7800000000000002</v>
      </c>
      <c r="R461" s="415">
        <f t="shared" si="45"/>
        <v>6.1481481481481479</v>
      </c>
      <c r="T461" s="387" t="str">
        <f>VLOOKUP(A461,'crop 22'!$A$10:$A$724,1,0)</f>
        <v>SEMPIONE</v>
      </c>
    </row>
    <row r="462" spans="1:20" ht="12" customHeight="1">
      <c r="A462" s="410" t="s">
        <v>1298</v>
      </c>
      <c r="B462" s="410" t="s">
        <v>915</v>
      </c>
      <c r="C462" s="411">
        <v>0</v>
      </c>
      <c r="D462" s="411">
        <v>0</v>
      </c>
      <c r="E462" s="411">
        <v>0.56999999999999995</v>
      </c>
      <c r="F462" s="412" t="s">
        <v>910</v>
      </c>
      <c r="G462" s="412" t="s">
        <v>910</v>
      </c>
      <c r="H462" s="411">
        <v>2.61</v>
      </c>
      <c r="I462" s="393">
        <f t="shared" si="42"/>
        <v>3.1799999999999997</v>
      </c>
      <c r="J462" s="411">
        <v>0</v>
      </c>
      <c r="K462" s="411">
        <v>0</v>
      </c>
      <c r="L462" s="411">
        <v>0.72</v>
      </c>
      <c r="M462" s="413">
        <v>0</v>
      </c>
      <c r="N462" s="413">
        <v>0.72</v>
      </c>
      <c r="O462" s="411">
        <v>2.3199999999999998</v>
      </c>
      <c r="P462" s="393">
        <f t="shared" si="43"/>
        <v>3.04</v>
      </c>
      <c r="Q462" s="414">
        <f t="shared" si="44"/>
        <v>-0.13999999999999968</v>
      </c>
      <c r="R462" s="415">
        <f t="shared" si="45"/>
        <v>0.95597484276729572</v>
      </c>
      <c r="T462" s="387" t="str">
        <f>VLOOKUP(A462,'crop 22'!$A$10:$A$724,1,0)</f>
        <v>SERANO</v>
      </c>
    </row>
    <row r="463" spans="1:20" ht="12" customHeight="1">
      <c r="A463" s="410" t="s">
        <v>1304</v>
      </c>
      <c r="B463" s="410" t="s">
        <v>915</v>
      </c>
      <c r="C463" s="411">
        <v>0</v>
      </c>
      <c r="D463" s="411">
        <v>0</v>
      </c>
      <c r="E463" s="411">
        <v>4.8499999999999996</v>
      </c>
      <c r="F463" s="412" t="s">
        <v>910</v>
      </c>
      <c r="G463" s="412" t="s">
        <v>910</v>
      </c>
      <c r="H463" s="411">
        <v>13.19</v>
      </c>
      <c r="I463" s="393">
        <f t="shared" si="42"/>
        <v>18.04</v>
      </c>
      <c r="J463" s="411">
        <v>0</v>
      </c>
      <c r="K463" s="411">
        <v>0</v>
      </c>
      <c r="L463" s="411">
        <v>5.5</v>
      </c>
      <c r="M463" s="413">
        <v>4.17</v>
      </c>
      <c r="N463" s="413">
        <v>1.34</v>
      </c>
      <c r="O463" s="411">
        <v>10.14</v>
      </c>
      <c r="P463" s="393">
        <f t="shared" si="43"/>
        <v>15.64</v>
      </c>
      <c r="Q463" s="414">
        <f t="shared" si="44"/>
        <v>-2.3999999999999986</v>
      </c>
      <c r="R463" s="415">
        <f t="shared" si="45"/>
        <v>0.86696230598669632</v>
      </c>
      <c r="T463" s="387" t="str">
        <f>VLOOKUP(A463,'crop 22'!$A$10:$A$724,1,0)</f>
        <v>SHINE ON</v>
      </c>
    </row>
    <row r="464" spans="1:20" ht="12" customHeight="1">
      <c r="A464" s="410" t="s">
        <v>1326</v>
      </c>
      <c r="B464" s="410" t="s">
        <v>915</v>
      </c>
      <c r="C464" s="411">
        <v>0.09</v>
      </c>
      <c r="D464" s="411">
        <v>3.27</v>
      </c>
      <c r="E464" s="411">
        <v>13.21</v>
      </c>
      <c r="F464" s="412" t="s">
        <v>910</v>
      </c>
      <c r="G464" s="412" t="s">
        <v>910</v>
      </c>
      <c r="H464" s="411">
        <v>45.54</v>
      </c>
      <c r="I464" s="393">
        <f t="shared" si="42"/>
        <v>58.75</v>
      </c>
      <c r="J464" s="411">
        <v>0.08</v>
      </c>
      <c r="K464" s="411">
        <v>2.63</v>
      </c>
      <c r="L464" s="411">
        <v>15.73</v>
      </c>
      <c r="M464" s="413">
        <v>12.2</v>
      </c>
      <c r="N464" s="413">
        <v>3.54</v>
      </c>
      <c r="O464" s="411">
        <v>47.92</v>
      </c>
      <c r="P464" s="393">
        <f t="shared" si="43"/>
        <v>63.650000000000006</v>
      </c>
      <c r="Q464" s="414">
        <f t="shared" si="44"/>
        <v>4.9000000000000057</v>
      </c>
      <c r="R464" s="415">
        <f t="shared" si="45"/>
        <v>1.083404255319149</v>
      </c>
      <c r="T464" s="387" t="str">
        <f>VLOOKUP(A464,'crop 22'!$A$10:$A$724,1,0)</f>
        <v>TABLEDANCE</v>
      </c>
    </row>
    <row r="465" spans="1:20" ht="12" customHeight="1">
      <c r="A465" s="410" t="s">
        <v>1336</v>
      </c>
      <c r="B465" s="410" t="s">
        <v>915</v>
      </c>
      <c r="C465" s="411">
        <v>0</v>
      </c>
      <c r="D465" s="411">
        <v>2.5499999999999998</v>
      </c>
      <c r="E465" s="411">
        <v>6.03</v>
      </c>
      <c r="F465" s="412" t="s">
        <v>910</v>
      </c>
      <c r="G465" s="412" t="s">
        <v>910</v>
      </c>
      <c r="H465" s="411">
        <v>34.93</v>
      </c>
      <c r="I465" s="393">
        <f t="shared" si="42"/>
        <v>40.96</v>
      </c>
      <c r="J465" s="411">
        <v>0</v>
      </c>
      <c r="K465" s="411">
        <v>2.78</v>
      </c>
      <c r="L465" s="411">
        <v>17.239999999999998</v>
      </c>
      <c r="M465" s="413">
        <v>8.42</v>
      </c>
      <c r="N465" s="413">
        <v>8.82</v>
      </c>
      <c r="O465" s="411">
        <v>28.45</v>
      </c>
      <c r="P465" s="393">
        <f t="shared" si="43"/>
        <v>45.69</v>
      </c>
      <c r="Q465" s="414">
        <f t="shared" si="44"/>
        <v>4.7299999999999969</v>
      </c>
      <c r="R465" s="415">
        <f t="shared" si="45"/>
        <v>1.115478515625</v>
      </c>
      <c r="T465" s="387" t="str">
        <f>VLOOKUP(A465,'crop 22'!$A$10:$A$724,1,0)</f>
        <v>TISENTO</v>
      </c>
    </row>
    <row r="466" spans="1:20" ht="12" customHeight="1">
      <c r="A466" s="410" t="s">
        <v>1340</v>
      </c>
      <c r="B466" s="410" t="s">
        <v>915</v>
      </c>
      <c r="C466" s="411">
        <v>0.02</v>
      </c>
      <c r="D466" s="411">
        <v>0</v>
      </c>
      <c r="E466" s="411">
        <v>5.71</v>
      </c>
      <c r="F466" s="412" t="s">
        <v>910</v>
      </c>
      <c r="G466" s="412" t="s">
        <v>910</v>
      </c>
      <c r="H466" s="411">
        <v>12.09</v>
      </c>
      <c r="I466" s="393">
        <f t="shared" si="42"/>
        <v>17.8</v>
      </c>
      <c r="J466" s="411">
        <v>0.02</v>
      </c>
      <c r="K466" s="411">
        <v>0</v>
      </c>
      <c r="L466" s="411">
        <v>4.8600000000000003</v>
      </c>
      <c r="M466" s="413">
        <v>4.7</v>
      </c>
      <c r="N466" s="413">
        <v>0.16</v>
      </c>
      <c r="O466" s="411">
        <v>17.68</v>
      </c>
      <c r="P466" s="393">
        <f t="shared" si="43"/>
        <v>22.54</v>
      </c>
      <c r="Q466" s="414">
        <f t="shared" si="44"/>
        <v>4.7399999999999984</v>
      </c>
      <c r="R466" s="415">
        <f t="shared" si="45"/>
        <v>1.2662921348314606</v>
      </c>
      <c r="T466" s="387" t="str">
        <f>VLOOKUP(A466,'crop 22'!$A$10:$A$724,1,0)</f>
        <v>TOUCHSTONE</v>
      </c>
    </row>
    <row r="467" spans="1:20" ht="12" customHeight="1">
      <c r="A467" s="410" t="s">
        <v>1342</v>
      </c>
      <c r="B467" s="410" t="s">
        <v>915</v>
      </c>
      <c r="C467" s="411">
        <v>0</v>
      </c>
      <c r="D467" s="411">
        <v>0</v>
      </c>
      <c r="E467" s="411">
        <v>0.13</v>
      </c>
      <c r="F467" s="412" t="s">
        <v>910</v>
      </c>
      <c r="G467" s="412" t="s">
        <v>910</v>
      </c>
      <c r="H467" s="411">
        <v>0.28000000000000003</v>
      </c>
      <c r="I467" s="393">
        <f t="shared" si="42"/>
        <v>0.41000000000000003</v>
      </c>
      <c r="J467" s="411">
        <v>0</v>
      </c>
      <c r="K467" s="411">
        <v>0</v>
      </c>
      <c r="L467" s="411">
        <v>0.43</v>
      </c>
      <c r="M467" s="413">
        <v>0.25</v>
      </c>
      <c r="N467" s="413">
        <v>0.18</v>
      </c>
      <c r="O467" s="411">
        <v>0.7</v>
      </c>
      <c r="P467" s="393">
        <f t="shared" si="43"/>
        <v>1.1299999999999999</v>
      </c>
      <c r="Q467" s="414">
        <f t="shared" si="44"/>
        <v>0.71999999999999986</v>
      </c>
      <c r="R467" s="415">
        <f t="shared" si="45"/>
        <v>2.7560975609756091</v>
      </c>
      <c r="T467" s="387" t="str">
        <f>VLOOKUP(A467,'crop 22'!$A$10:$A$724,1,0)</f>
        <v>TOURMALET</v>
      </c>
    </row>
    <row r="468" spans="1:20" ht="12" customHeight="1">
      <c r="A468" s="410" t="s">
        <v>542</v>
      </c>
      <c r="B468" s="410" t="s">
        <v>1015</v>
      </c>
      <c r="C468" s="416">
        <v>0</v>
      </c>
      <c r="D468" s="416">
        <v>1.25</v>
      </c>
      <c r="E468" s="416">
        <v>0.48</v>
      </c>
      <c r="F468" s="418" t="s">
        <v>910</v>
      </c>
      <c r="G468" s="412" t="s">
        <v>910</v>
      </c>
      <c r="H468" s="416">
        <v>2</v>
      </c>
      <c r="I468" s="417">
        <f t="shared" si="42"/>
        <v>2.48</v>
      </c>
      <c r="J468" s="416">
        <v>0</v>
      </c>
      <c r="K468" s="416">
        <v>1.79</v>
      </c>
      <c r="L468" s="416">
        <v>0</v>
      </c>
      <c r="M468" s="416">
        <v>0</v>
      </c>
      <c r="N468" s="416">
        <v>0</v>
      </c>
      <c r="O468" s="416">
        <v>4.25</v>
      </c>
      <c r="P468" s="417">
        <f t="shared" si="43"/>
        <v>4.25</v>
      </c>
      <c r="Q468" s="419">
        <f t="shared" si="44"/>
        <v>1.77</v>
      </c>
      <c r="R468" s="420">
        <f t="shared" si="45"/>
        <v>1.7137096774193548</v>
      </c>
      <c r="S468" s="421"/>
      <c r="T468" s="387" t="str">
        <f>VLOOKUP(A468,'crop 22'!$A$10:$A$724,1,0)</f>
        <v>TROCADERO</v>
      </c>
    </row>
    <row r="469" spans="1:20" ht="12" customHeight="1">
      <c r="A469" s="410" t="s">
        <v>1346</v>
      </c>
      <c r="B469" s="410" t="s">
        <v>915</v>
      </c>
      <c r="C469" s="411">
        <v>0</v>
      </c>
      <c r="D469" s="411">
        <v>0</v>
      </c>
      <c r="E469" s="411">
        <v>0</v>
      </c>
      <c r="F469" s="412" t="s">
        <v>910</v>
      </c>
      <c r="G469" s="412" t="s">
        <v>910</v>
      </c>
      <c r="H469" s="411">
        <v>0.04</v>
      </c>
      <c r="I469" s="393">
        <f t="shared" si="42"/>
        <v>0.04</v>
      </c>
      <c r="J469" s="411">
        <v>0</v>
      </c>
      <c r="K469" s="411">
        <v>0</v>
      </c>
      <c r="L469" s="411">
        <v>0.1</v>
      </c>
      <c r="M469" s="413">
        <v>0.1</v>
      </c>
      <c r="N469" s="413">
        <v>0</v>
      </c>
      <c r="O469" s="411">
        <v>0</v>
      </c>
      <c r="P469" s="393">
        <f t="shared" si="43"/>
        <v>0.1</v>
      </c>
      <c r="Q469" s="414">
        <f t="shared" si="44"/>
        <v>6.0000000000000005E-2</v>
      </c>
      <c r="R469" s="415">
        <f t="shared" si="45"/>
        <v>2.5</v>
      </c>
      <c r="T469" s="387" t="str">
        <f>VLOOKUP(A469,'crop 22'!$A$10:$A$724,1,0)</f>
        <v>TROPICAL DRAGON</v>
      </c>
    </row>
    <row r="470" spans="1:20" ht="12" customHeight="1">
      <c r="A470" s="410" t="s">
        <v>1356</v>
      </c>
      <c r="B470" s="410" t="s">
        <v>915</v>
      </c>
      <c r="C470" s="411">
        <v>0</v>
      </c>
      <c r="D470" s="411">
        <v>0</v>
      </c>
      <c r="E470" s="411">
        <v>1.8</v>
      </c>
      <c r="F470" s="412" t="s">
        <v>910</v>
      </c>
      <c r="G470" s="412" t="s">
        <v>910</v>
      </c>
      <c r="H470" s="411">
        <v>4.8600000000000003</v>
      </c>
      <c r="I470" s="393">
        <f t="shared" si="42"/>
        <v>6.66</v>
      </c>
      <c r="J470" s="411">
        <v>0</v>
      </c>
      <c r="K470" s="411">
        <v>0.16</v>
      </c>
      <c r="L470" s="411">
        <v>4.1900000000000004</v>
      </c>
      <c r="M470" s="413">
        <v>1.42</v>
      </c>
      <c r="N470" s="413">
        <v>2.77</v>
      </c>
      <c r="O470" s="411">
        <v>3.26</v>
      </c>
      <c r="P470" s="393">
        <f t="shared" si="43"/>
        <v>7.45</v>
      </c>
      <c r="Q470" s="414">
        <f t="shared" si="44"/>
        <v>0.79</v>
      </c>
      <c r="R470" s="415">
        <f t="shared" si="45"/>
        <v>1.1186186186186187</v>
      </c>
      <c r="T470" s="387" t="str">
        <f>VLOOKUP(A470,'crop 22'!$A$10:$A$724,1,0)</f>
        <v>VESTARO</v>
      </c>
    </row>
    <row r="471" spans="1:20" ht="12" customHeight="1">
      <c r="A471" s="410" t="s">
        <v>1360</v>
      </c>
      <c r="B471" s="410" t="s">
        <v>915</v>
      </c>
      <c r="C471" s="411">
        <v>0</v>
      </c>
      <c r="D471" s="411">
        <v>0</v>
      </c>
      <c r="E471" s="411">
        <v>1.99</v>
      </c>
      <c r="F471" s="412" t="s">
        <v>910</v>
      </c>
      <c r="G471" s="412" t="s">
        <v>910</v>
      </c>
      <c r="H471" s="411">
        <v>1.92</v>
      </c>
      <c r="I471" s="393">
        <f t="shared" si="42"/>
        <v>3.91</v>
      </c>
      <c r="J471" s="411">
        <v>0</v>
      </c>
      <c r="K471" s="411">
        <v>0</v>
      </c>
      <c r="L471" s="411">
        <v>2.91</v>
      </c>
      <c r="M471" s="413">
        <v>2.31</v>
      </c>
      <c r="N471" s="413">
        <v>0.6</v>
      </c>
      <c r="O471" s="411">
        <v>6.27</v>
      </c>
      <c r="P471" s="393">
        <f t="shared" si="43"/>
        <v>9.18</v>
      </c>
      <c r="Q471" s="414">
        <f t="shared" si="44"/>
        <v>5.27</v>
      </c>
      <c r="R471" s="415">
        <f t="shared" si="45"/>
        <v>2.3478260869565215</v>
      </c>
      <c r="T471" s="387" t="str">
        <f>VLOOKUP(A471,'crop 22'!$A$10:$A$724,1,0)</f>
        <v>VIGNERON</v>
      </c>
    </row>
    <row r="472" spans="1:20" ht="12" customHeight="1">
      <c r="A472" s="410" t="s">
        <v>1378</v>
      </c>
      <c r="B472" s="410" t="s">
        <v>915</v>
      </c>
      <c r="C472" s="411">
        <v>0</v>
      </c>
      <c r="D472" s="411">
        <v>0</v>
      </c>
      <c r="E472" s="411">
        <v>0.76</v>
      </c>
      <c r="F472" s="412" t="s">
        <v>910</v>
      </c>
      <c r="G472" s="412" t="s">
        <v>910</v>
      </c>
      <c r="H472" s="411">
        <v>0.27</v>
      </c>
      <c r="I472" s="393">
        <f t="shared" si="42"/>
        <v>1.03</v>
      </c>
      <c r="J472" s="411">
        <v>0</v>
      </c>
      <c r="K472" s="411">
        <v>0</v>
      </c>
      <c r="L472" s="411">
        <v>0.33</v>
      </c>
      <c r="M472" s="413">
        <v>0.14000000000000001</v>
      </c>
      <c r="N472" s="413">
        <v>0.19</v>
      </c>
      <c r="O472" s="411">
        <v>0.54</v>
      </c>
      <c r="P472" s="393">
        <f t="shared" si="43"/>
        <v>0.87000000000000011</v>
      </c>
      <c r="Q472" s="414">
        <f t="shared" si="44"/>
        <v>-0.15999999999999992</v>
      </c>
      <c r="R472" s="415">
        <f t="shared" si="45"/>
        <v>0.84466019417475735</v>
      </c>
      <c r="T472" s="387" t="str">
        <f>VLOOKUP(A472,'crop 22'!$A$10:$A$724,1,0)</f>
        <v>YASMINE</v>
      </c>
    </row>
    <row r="473" spans="1:20" ht="12" customHeight="1">
      <c r="A473" s="410" t="s">
        <v>1381</v>
      </c>
      <c r="B473" s="410" t="s">
        <v>915</v>
      </c>
      <c r="C473" s="411">
        <v>0</v>
      </c>
      <c r="D473" s="411">
        <v>1.71</v>
      </c>
      <c r="E473" s="411">
        <v>13.18</v>
      </c>
      <c r="F473" s="412" t="s">
        <v>910</v>
      </c>
      <c r="G473" s="412" t="s">
        <v>910</v>
      </c>
      <c r="H473" s="411">
        <v>24.32</v>
      </c>
      <c r="I473" s="393">
        <f t="shared" si="42"/>
        <v>37.5</v>
      </c>
      <c r="J473" s="411">
        <v>0</v>
      </c>
      <c r="K473" s="411">
        <v>2.75</v>
      </c>
      <c r="L473" s="411">
        <v>16.45</v>
      </c>
      <c r="M473" s="413">
        <v>5</v>
      </c>
      <c r="N473" s="413">
        <v>11.45</v>
      </c>
      <c r="O473" s="411">
        <v>26.91</v>
      </c>
      <c r="P473" s="393">
        <f t="shared" si="43"/>
        <v>43.36</v>
      </c>
      <c r="Q473" s="414">
        <f t="shared" si="44"/>
        <v>5.8599999999999994</v>
      </c>
      <c r="R473" s="415">
        <f t="shared" si="45"/>
        <v>1.1562666666666666</v>
      </c>
      <c r="T473" s="387" t="str">
        <f>VLOOKUP(A473,'crop 22'!$A$10:$A$724,1,0)</f>
        <v>YELLOWEEN</v>
      </c>
    </row>
    <row r="474" spans="1:20" ht="12" customHeight="1">
      <c r="A474" s="410" t="s">
        <v>1382</v>
      </c>
      <c r="B474" s="410" t="s">
        <v>915</v>
      </c>
      <c r="C474" s="411">
        <v>0</v>
      </c>
      <c r="D474" s="411">
        <v>0</v>
      </c>
      <c r="E474" s="411">
        <v>1.1299999999999999</v>
      </c>
      <c r="F474" s="412" t="s">
        <v>910</v>
      </c>
      <c r="G474" s="412" t="s">
        <v>910</v>
      </c>
      <c r="H474" s="411">
        <v>2.48</v>
      </c>
      <c r="I474" s="393">
        <f t="shared" si="42"/>
        <v>3.61</v>
      </c>
      <c r="J474" s="411">
        <v>0</v>
      </c>
      <c r="K474" s="411">
        <v>0.04</v>
      </c>
      <c r="L474" s="411">
        <v>1.52</v>
      </c>
      <c r="M474" s="413">
        <v>0.99</v>
      </c>
      <c r="N474" s="413">
        <v>0.52</v>
      </c>
      <c r="O474" s="411">
        <v>2.99</v>
      </c>
      <c r="P474" s="393">
        <f t="shared" si="43"/>
        <v>4.51</v>
      </c>
      <c r="Q474" s="414">
        <f t="shared" si="44"/>
        <v>0.89999999999999991</v>
      </c>
      <c r="R474" s="415">
        <f t="shared" si="45"/>
        <v>1.2493074792243768</v>
      </c>
      <c r="T474" s="387" t="str">
        <f>VLOOKUP(A474,'crop 22'!$A$10:$A$724,1,0)</f>
        <v>YELLOW STRIKE</v>
      </c>
    </row>
    <row r="475" spans="1:20" ht="12" customHeight="1">
      <c r="A475" s="410" t="s">
        <v>1385</v>
      </c>
      <c r="B475" s="410" t="s">
        <v>915</v>
      </c>
      <c r="C475" s="411">
        <v>0.03</v>
      </c>
      <c r="D475" s="411">
        <v>7.49</v>
      </c>
      <c r="E475" s="411">
        <v>25.15</v>
      </c>
      <c r="F475" s="412" t="s">
        <v>910</v>
      </c>
      <c r="G475" s="412" t="s">
        <v>910</v>
      </c>
      <c r="H475" s="411">
        <v>65.73</v>
      </c>
      <c r="I475" s="393">
        <f t="shared" si="42"/>
        <v>90.88</v>
      </c>
      <c r="J475" s="411">
        <v>0.02</v>
      </c>
      <c r="K475" s="411">
        <v>3.84</v>
      </c>
      <c r="L475" s="411">
        <v>35.479999999999997</v>
      </c>
      <c r="M475" s="413">
        <v>13.84</v>
      </c>
      <c r="N475" s="413">
        <v>21.64</v>
      </c>
      <c r="O475" s="411">
        <v>75.040000000000006</v>
      </c>
      <c r="P475" s="393">
        <f t="shared" si="43"/>
        <v>110.52000000000001</v>
      </c>
      <c r="Q475" s="414">
        <f t="shared" si="44"/>
        <v>19.640000000000015</v>
      </c>
      <c r="R475" s="415">
        <f t="shared" si="45"/>
        <v>1.2161091549295777</v>
      </c>
      <c r="T475" s="387" t="str">
        <f>VLOOKUP(A475,'crop 22'!$A$10:$A$724,1,0)</f>
        <v>ZAMBESI</v>
      </c>
    </row>
    <row r="476" spans="1:20" ht="12" customHeight="1">
      <c r="A476" s="410" t="s">
        <v>1390</v>
      </c>
      <c r="B476" s="410" t="s">
        <v>915</v>
      </c>
      <c r="C476" s="411">
        <v>0</v>
      </c>
      <c r="D476" s="411">
        <v>0</v>
      </c>
      <c r="E476" s="411">
        <v>1.47</v>
      </c>
      <c r="F476" s="412" t="s">
        <v>910</v>
      </c>
      <c r="G476" s="412" t="s">
        <v>910</v>
      </c>
      <c r="H476" s="411">
        <v>4.29</v>
      </c>
      <c r="I476" s="393">
        <f t="shared" si="42"/>
        <v>5.76</v>
      </c>
      <c r="J476" s="411">
        <v>0</v>
      </c>
      <c r="K476" s="411">
        <v>0</v>
      </c>
      <c r="L476" s="411">
        <v>1.35</v>
      </c>
      <c r="M476" s="413">
        <v>1.24</v>
      </c>
      <c r="N476" s="413">
        <v>0.11</v>
      </c>
      <c r="O476" s="411">
        <v>4.92</v>
      </c>
      <c r="P476" s="393">
        <f t="shared" si="43"/>
        <v>6.27</v>
      </c>
      <c r="Q476" s="414">
        <f t="shared" si="44"/>
        <v>0.50999999999999979</v>
      </c>
      <c r="R476" s="415">
        <f t="shared" si="45"/>
        <v>1.0885416666666667</v>
      </c>
      <c r="T476" s="387" t="str">
        <f>VLOOKUP(A476,'crop 22'!$A$10:$A$724,1,0)</f>
        <v>ZELMIRA</v>
      </c>
    </row>
    <row r="477" spans="1:20" ht="12" customHeight="1">
      <c r="A477" s="410" t="s">
        <v>1391</v>
      </c>
      <c r="B477" s="410" t="s">
        <v>915</v>
      </c>
      <c r="C477" s="411">
        <v>0</v>
      </c>
      <c r="D477" s="411">
        <v>0</v>
      </c>
      <c r="E477" s="411">
        <v>0.11</v>
      </c>
      <c r="F477" s="412" t="s">
        <v>910</v>
      </c>
      <c r="G477" s="412" t="s">
        <v>910</v>
      </c>
      <c r="H477" s="411">
        <v>0.53</v>
      </c>
      <c r="I477" s="393">
        <f t="shared" si="42"/>
        <v>0.64</v>
      </c>
      <c r="J477" s="411">
        <v>0</v>
      </c>
      <c r="K477" s="411">
        <v>0</v>
      </c>
      <c r="L477" s="411">
        <v>0.21</v>
      </c>
      <c r="M477" s="413">
        <v>0.21</v>
      </c>
      <c r="N477" s="413">
        <v>0</v>
      </c>
      <c r="O477" s="411">
        <v>0.61</v>
      </c>
      <c r="P477" s="393">
        <f t="shared" si="43"/>
        <v>0.82</v>
      </c>
      <c r="Q477" s="414">
        <f t="shared" si="44"/>
        <v>0.17999999999999994</v>
      </c>
      <c r="R477" s="415">
        <f t="shared" si="45"/>
        <v>1.28125</v>
      </c>
      <c r="T477" s="387" t="str">
        <f>VLOOKUP(A477,'crop 22'!$A$10:$A$724,1,0)</f>
        <v>ZIRKONIA</v>
      </c>
    </row>
    <row r="478" spans="1:20" ht="12" customHeight="1">
      <c r="A478" s="410" t="s">
        <v>1107</v>
      </c>
      <c r="B478" s="410" t="s">
        <v>1108</v>
      </c>
      <c r="C478" s="411">
        <v>0</v>
      </c>
      <c r="D478" s="411">
        <v>0</v>
      </c>
      <c r="E478" s="411">
        <v>0.45</v>
      </c>
      <c r="F478" s="412" t="s">
        <v>910</v>
      </c>
      <c r="G478" s="412" t="s">
        <v>910</v>
      </c>
      <c r="H478" s="411">
        <v>0.78</v>
      </c>
      <c r="I478" s="393">
        <f t="shared" si="42"/>
        <v>1.23</v>
      </c>
      <c r="J478" s="411">
        <v>0</v>
      </c>
      <c r="K478" s="411">
        <v>0.31</v>
      </c>
      <c r="L478" s="411">
        <v>7.0000000000000007E-2</v>
      </c>
      <c r="M478" s="413">
        <v>7.0000000000000007E-2</v>
      </c>
      <c r="N478" s="413">
        <v>0</v>
      </c>
      <c r="O478" s="411">
        <v>0.7</v>
      </c>
      <c r="P478" s="393">
        <f t="shared" si="43"/>
        <v>0.77</v>
      </c>
      <c r="Q478" s="414">
        <f t="shared" si="44"/>
        <v>-0.45999999999999996</v>
      </c>
      <c r="R478" s="415">
        <f t="shared" si="45"/>
        <v>0.6260162601626017</v>
      </c>
      <c r="T478" s="387" t="str">
        <f>VLOOKUP(A478,'crop 22'!$A$10:$A$724,1,0)</f>
        <v>LANCIFOLIUM</v>
      </c>
    </row>
    <row r="479" spans="1:20" ht="12" customHeight="1">
      <c r="A479" s="410" t="s">
        <v>1350</v>
      </c>
      <c r="B479" s="410" t="s">
        <v>1108</v>
      </c>
      <c r="C479" s="411">
        <v>0</v>
      </c>
      <c r="D479" s="411">
        <v>0</v>
      </c>
      <c r="E479" s="411">
        <v>0</v>
      </c>
      <c r="F479" s="412" t="s">
        <v>910</v>
      </c>
      <c r="G479" s="412" t="s">
        <v>910</v>
      </c>
      <c r="H479" s="411">
        <v>0.65</v>
      </c>
      <c r="I479" s="393">
        <f t="shared" si="42"/>
        <v>0.65</v>
      </c>
      <c r="J479" s="411">
        <v>0</v>
      </c>
      <c r="K479" s="411">
        <v>0</v>
      </c>
      <c r="L479" s="411">
        <v>0.48</v>
      </c>
      <c r="M479" s="413">
        <v>0</v>
      </c>
      <c r="N479" s="413">
        <v>0.48</v>
      </c>
      <c r="O479" s="411">
        <v>0.57999999999999996</v>
      </c>
      <c r="P479" s="393">
        <f t="shared" si="43"/>
        <v>1.06</v>
      </c>
      <c r="Q479" s="414">
        <f t="shared" si="44"/>
        <v>0.41000000000000003</v>
      </c>
      <c r="R479" s="415">
        <f t="shared" si="45"/>
        <v>1.6307692307692307</v>
      </c>
      <c r="T479" s="387" t="str">
        <f>VLOOKUP(A479,'crop 22'!$A$10:$A$724,1,0)</f>
        <v>UCHIDA</v>
      </c>
    </row>
    <row r="480" spans="1:20" ht="12" customHeight="1">
      <c r="A480" s="410" t="s">
        <v>937</v>
      </c>
      <c r="B480" s="410" t="s">
        <v>938</v>
      </c>
      <c r="C480" s="411">
        <v>0.01</v>
      </c>
      <c r="D480" s="411">
        <v>0.05</v>
      </c>
      <c r="E480" s="411">
        <v>0</v>
      </c>
      <c r="F480" s="412" t="s">
        <v>910</v>
      </c>
      <c r="G480" s="412" t="s">
        <v>910</v>
      </c>
      <c r="H480" s="411">
        <v>0.28000000000000003</v>
      </c>
      <c r="I480" s="393">
        <f t="shared" si="42"/>
        <v>0.28000000000000003</v>
      </c>
      <c r="J480" s="411">
        <v>0</v>
      </c>
      <c r="K480" s="411">
        <v>0.5</v>
      </c>
      <c r="L480" s="411">
        <v>0</v>
      </c>
      <c r="M480" s="413">
        <v>0</v>
      </c>
      <c r="N480" s="413">
        <v>0</v>
      </c>
      <c r="O480" s="411">
        <v>0.76</v>
      </c>
      <c r="P480" s="393">
        <f t="shared" si="43"/>
        <v>0.76</v>
      </c>
      <c r="Q480" s="414">
        <f t="shared" si="44"/>
        <v>0.48</v>
      </c>
      <c r="R480" s="415">
        <f t="shared" si="45"/>
        <v>2.714285714285714</v>
      </c>
      <c r="T480" s="387" t="str">
        <f>VLOOKUP(A480,'crop 22'!$A$10:$A$724,1,0)</f>
        <v>BATALEON</v>
      </c>
    </row>
    <row r="481" spans="1:20" ht="12" customHeight="1">
      <c r="A481" s="410" t="s">
        <v>940</v>
      </c>
      <c r="B481" s="410" t="s">
        <v>938</v>
      </c>
      <c r="C481" s="411">
        <v>0.01</v>
      </c>
      <c r="D481" s="411">
        <v>0.56000000000000005</v>
      </c>
      <c r="E481" s="411">
        <v>0</v>
      </c>
      <c r="F481" s="412" t="s">
        <v>910</v>
      </c>
      <c r="G481" s="412" t="s">
        <v>910</v>
      </c>
      <c r="H481" s="411">
        <v>0.68</v>
      </c>
      <c r="I481" s="393">
        <f t="shared" si="42"/>
        <v>0.68</v>
      </c>
      <c r="J481" s="411">
        <v>0.01</v>
      </c>
      <c r="K481" s="411">
        <v>1.31</v>
      </c>
      <c r="L481" s="411">
        <v>0</v>
      </c>
      <c r="M481" s="413">
        <v>0</v>
      </c>
      <c r="N481" s="413">
        <v>0</v>
      </c>
      <c r="O481" s="411">
        <v>2.33</v>
      </c>
      <c r="P481" s="393">
        <f t="shared" si="43"/>
        <v>2.33</v>
      </c>
      <c r="Q481" s="414">
        <f t="shared" si="44"/>
        <v>1.65</v>
      </c>
      <c r="R481" s="415">
        <f t="shared" si="45"/>
        <v>3.4264705882352939</v>
      </c>
      <c r="T481" s="387" t="str">
        <f>VLOOKUP(A481,'crop 22'!$A$10:$A$724,1,0)</f>
        <v>BAZIN</v>
      </c>
    </row>
    <row r="482" spans="1:20" ht="12" customHeight="1">
      <c r="A482" s="410" t="s">
        <v>1061</v>
      </c>
      <c r="B482" s="410" t="s">
        <v>938</v>
      </c>
      <c r="C482" s="411">
        <v>0.01</v>
      </c>
      <c r="D482" s="411">
        <v>0.67</v>
      </c>
      <c r="E482" s="411">
        <v>0</v>
      </c>
      <c r="F482" s="412" t="s">
        <v>910</v>
      </c>
      <c r="G482" s="412" t="s">
        <v>910</v>
      </c>
      <c r="H482" s="411">
        <v>1.22</v>
      </c>
      <c r="I482" s="393">
        <f t="shared" si="42"/>
        <v>1.22</v>
      </c>
      <c r="J482" s="411">
        <v>0</v>
      </c>
      <c r="K482" s="411">
        <v>0.83</v>
      </c>
      <c r="L482" s="411">
        <v>0</v>
      </c>
      <c r="M482" s="413">
        <v>0</v>
      </c>
      <c r="N482" s="413">
        <v>0</v>
      </c>
      <c r="O482" s="411">
        <v>2.46</v>
      </c>
      <c r="P482" s="393">
        <f t="shared" si="43"/>
        <v>2.46</v>
      </c>
      <c r="Q482" s="414">
        <f t="shared" si="44"/>
        <v>1.24</v>
      </c>
      <c r="R482" s="415">
        <f t="shared" si="45"/>
        <v>2.0163934426229506</v>
      </c>
      <c r="T482" s="387" t="str">
        <f>VLOOKUP(A482,'crop 22'!$A$10:$A$724,1,0)</f>
        <v>FUENTA</v>
      </c>
    </row>
    <row r="483" spans="1:20" ht="12" customHeight="1">
      <c r="A483" s="410" t="s">
        <v>1101</v>
      </c>
      <c r="B483" s="410" t="s">
        <v>938</v>
      </c>
      <c r="C483" s="411">
        <v>0.02</v>
      </c>
      <c r="D483" s="411">
        <v>0.12</v>
      </c>
      <c r="E483" s="411">
        <v>0</v>
      </c>
      <c r="F483" s="412" t="s">
        <v>910</v>
      </c>
      <c r="G483" s="412" t="s">
        <v>910</v>
      </c>
      <c r="H483" s="411">
        <v>0.1</v>
      </c>
      <c r="I483" s="393">
        <f t="shared" si="42"/>
        <v>0.1</v>
      </c>
      <c r="J483" s="411">
        <v>0.03</v>
      </c>
      <c r="K483" s="411">
        <v>0.33</v>
      </c>
      <c r="L483" s="411">
        <v>0</v>
      </c>
      <c r="M483" s="413">
        <v>0</v>
      </c>
      <c r="N483" s="413">
        <v>0</v>
      </c>
      <c r="O483" s="411">
        <v>0.47</v>
      </c>
      <c r="P483" s="393">
        <f t="shared" si="43"/>
        <v>0.47</v>
      </c>
      <c r="Q483" s="414">
        <f t="shared" si="44"/>
        <v>0.37</v>
      </c>
      <c r="R483" s="415">
        <f t="shared" si="45"/>
        <v>4.6999999999999993</v>
      </c>
      <c r="T483" s="387" t="str">
        <f>VLOOKUP(A483,'crop 22'!$A$10:$A$724,1,0)</f>
        <v>KESLA</v>
      </c>
    </row>
    <row r="484" spans="1:20" ht="12" customHeight="1">
      <c r="A484" s="410" t="s">
        <v>1297</v>
      </c>
      <c r="B484" s="410" t="s">
        <v>938</v>
      </c>
      <c r="C484" s="411">
        <v>0.01</v>
      </c>
      <c r="D484" s="411">
        <v>0</v>
      </c>
      <c r="E484" s="411">
        <v>0</v>
      </c>
      <c r="F484" s="412" t="s">
        <v>910</v>
      </c>
      <c r="G484" s="412" t="s">
        <v>910</v>
      </c>
      <c r="H484" s="411">
        <v>0.19</v>
      </c>
      <c r="I484" s="393">
        <f t="shared" si="42"/>
        <v>0.19</v>
      </c>
      <c r="J484" s="411">
        <v>0.02</v>
      </c>
      <c r="K484" s="411">
        <v>0.88</v>
      </c>
      <c r="L484" s="411">
        <v>0</v>
      </c>
      <c r="M484" s="413">
        <v>0</v>
      </c>
      <c r="N484" s="413">
        <v>0</v>
      </c>
      <c r="O484" s="411">
        <v>0.59</v>
      </c>
      <c r="P484" s="393">
        <f t="shared" si="43"/>
        <v>0.59</v>
      </c>
      <c r="Q484" s="414">
        <f t="shared" si="44"/>
        <v>0.39999999999999997</v>
      </c>
      <c r="R484" s="415">
        <f t="shared" si="45"/>
        <v>3.1052631578947367</v>
      </c>
      <c r="T484" s="387" t="str">
        <f>VLOOKUP(A484,'crop 22'!$A$10:$A$724,1,0)</f>
        <v>SENTOSA</v>
      </c>
    </row>
    <row r="485" spans="1:20" ht="12" customHeight="1">
      <c r="A485" s="410" t="s">
        <v>1363</v>
      </c>
      <c r="B485" s="410" t="s">
        <v>938</v>
      </c>
      <c r="C485" s="411">
        <v>0</v>
      </c>
      <c r="D485" s="411">
        <v>0.18</v>
      </c>
      <c r="E485" s="411">
        <v>0</v>
      </c>
      <c r="F485" s="412" t="s">
        <v>910</v>
      </c>
      <c r="G485" s="412" t="s">
        <v>910</v>
      </c>
      <c r="H485" s="411">
        <v>0.23</v>
      </c>
      <c r="I485" s="393">
        <f t="shared" si="42"/>
        <v>0.23</v>
      </c>
      <c r="J485" s="411">
        <v>0</v>
      </c>
      <c r="K485" s="411">
        <v>0.64</v>
      </c>
      <c r="L485" s="411">
        <v>0</v>
      </c>
      <c r="M485" s="413">
        <v>0</v>
      </c>
      <c r="N485" s="413">
        <v>0</v>
      </c>
      <c r="O485" s="411">
        <v>0.83</v>
      </c>
      <c r="P485" s="393">
        <f t="shared" si="43"/>
        <v>0.83</v>
      </c>
      <c r="Q485" s="414">
        <f t="shared" si="44"/>
        <v>0.6</v>
      </c>
      <c r="R485" s="415">
        <f t="shared" si="45"/>
        <v>3.6086956521739126</v>
      </c>
      <c r="T485" s="387" t="str">
        <f>VLOOKUP(A485,'crop 22'!$A$10:$A$724,1,0)</f>
        <v>VOLVIC</v>
      </c>
    </row>
    <row r="486" spans="1:20" ht="12" customHeight="1">
      <c r="A486" s="410" t="s">
        <v>1392</v>
      </c>
      <c r="B486" s="422">
        <v>0</v>
      </c>
      <c r="C486" s="411">
        <v>0.28000000000000003</v>
      </c>
      <c r="D486" s="411">
        <v>33.380000000000003</v>
      </c>
      <c r="E486" s="411">
        <v>109.18</v>
      </c>
      <c r="F486" s="412" t="s">
        <v>910</v>
      </c>
      <c r="G486" s="412" t="s">
        <v>910</v>
      </c>
      <c r="H486" s="411">
        <v>463.26</v>
      </c>
      <c r="I486" s="393">
        <f t="shared" ref="I486:I487" si="46">H486+E486</f>
        <v>572.44000000000005</v>
      </c>
      <c r="J486" s="411">
        <v>0.59</v>
      </c>
      <c r="K486" s="411">
        <v>43.7</v>
      </c>
      <c r="L486" s="411">
        <v>139.83000000000001</v>
      </c>
      <c r="M486" s="423"/>
      <c r="N486" s="423"/>
      <c r="O486" s="411">
        <v>483.49</v>
      </c>
      <c r="P486" s="393">
        <f t="shared" ref="P486:P487" si="47">O486+L486</f>
        <v>623.32000000000005</v>
      </c>
      <c r="Q486" s="414">
        <f t="shared" ref="Q486:Q487" si="48">P486-I486</f>
        <v>50.879999999999995</v>
      </c>
      <c r="R486" s="415">
        <f t="shared" ref="R486:R487" si="49">P486/I486</f>
        <v>1.0888826776605409</v>
      </c>
      <c r="T486" s="387" t="e">
        <f>VLOOKUP(A486,'crop 22'!$A$10:$A$724,1,0)</f>
        <v>#N/A</v>
      </c>
    </row>
    <row r="487" spans="1:20" ht="12" customHeight="1">
      <c r="A487" s="410" t="s">
        <v>1393</v>
      </c>
      <c r="B487" s="422">
        <v>0</v>
      </c>
      <c r="C487" s="411">
        <v>3.11</v>
      </c>
      <c r="D487" s="411">
        <v>6.99</v>
      </c>
      <c r="E487" s="411">
        <v>8.39</v>
      </c>
      <c r="F487" s="412" t="s">
        <v>910</v>
      </c>
      <c r="G487" s="412" t="s">
        <v>910</v>
      </c>
      <c r="H487" s="411">
        <v>53.98</v>
      </c>
      <c r="I487" s="393">
        <f t="shared" si="46"/>
        <v>62.37</v>
      </c>
      <c r="J487" s="411">
        <v>3.27</v>
      </c>
      <c r="K487" s="411">
        <v>8.1300000000000008</v>
      </c>
      <c r="L487" s="411">
        <v>5.4</v>
      </c>
      <c r="M487" s="423"/>
      <c r="N487" s="423"/>
      <c r="O487" s="411">
        <v>22.14</v>
      </c>
      <c r="P487" s="393">
        <f t="shared" si="47"/>
        <v>27.54</v>
      </c>
      <c r="Q487" s="414">
        <f t="shared" si="48"/>
        <v>-34.83</v>
      </c>
      <c r="R487" s="415">
        <f t="shared" si="49"/>
        <v>0.44155844155844154</v>
      </c>
      <c r="T487" s="387" t="e">
        <f>VLOOKUP(A487,'crop 22'!$A$10:$A$724,1,0)</f>
        <v>#N/A</v>
      </c>
    </row>
  </sheetData>
  <sortState ref="A10:T484">
    <sortCondition ref="B10:B484"/>
  </sortState>
  <mergeCells count="3">
    <mergeCell ref="A1:P1"/>
    <mergeCell ref="C2:O2"/>
    <mergeCell ref="C3:O7"/>
  </mergeCells>
  <phoneticPr fontId="5"/>
  <conditionalFormatting sqref="R1:R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:Q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合計表</vt:lpstr>
      <vt:lpstr>品目別 1</vt:lpstr>
      <vt:lpstr>品目別2</vt:lpstr>
      <vt:lpstr>品目別3</vt:lpstr>
      <vt:lpstr>crop 22</vt:lpstr>
      <vt:lpstr>crop 22 OH八重のみ</vt:lpstr>
      <vt:lpstr>栽培面積　色バランス</vt:lpstr>
      <vt:lpstr>LO・鉄砲・その他</vt:lpstr>
      <vt:lpstr>Sheet1</vt:lpstr>
      <vt:lpstr>crop 22 (3)</vt:lpstr>
      <vt:lpstr>'crop 22'!Print_Area</vt:lpstr>
      <vt:lpstr>'crop 22 (3)'!Print_Area</vt:lpstr>
      <vt:lpstr>'crop 22 OH八重のみ'!Print_Area</vt:lpstr>
      <vt:lpstr>合計表!Print_Area</vt:lpstr>
      <vt:lpstr>'栽培面積　色バランス'!Print_Area</vt:lpstr>
      <vt:lpstr>'品目別 1'!Print_Area</vt:lpstr>
      <vt:lpstr>品目別2!Print_Area</vt:lpstr>
      <vt:lpstr>品目別3!Print_Area</vt:lpstr>
      <vt:lpstr>'crop 22 (3)'!Print_Titles</vt:lpstr>
      <vt:lpstr>'栽培面積　色バランス'!Print_Titles</vt:lpstr>
    </vt:vector>
  </TitlesOfParts>
  <Company>株式会社　山喜農園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t-kamimura</dc:creator>
  <cp:lastModifiedBy>久保木 智寛 T.K.</cp:lastModifiedBy>
  <cp:lastPrinted>2022-08-01T01:23:39Z</cp:lastPrinted>
  <dcterms:created xsi:type="dcterms:W3CDTF">2007-07-20T05:30:10Z</dcterms:created>
  <dcterms:modified xsi:type="dcterms:W3CDTF">2022-08-01T01:24:28Z</dcterms:modified>
</cp:coreProperties>
</file>